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5480" windowHeight="9432" firstSheet="4" activeTab="9"/>
  </bookViews>
  <sheets>
    <sheet name="старт" sheetId="1" r:id="rId1"/>
    <sheet name="фигуры" sheetId="2" r:id="rId2"/>
    <sheet name="оц ОП" sheetId="3" r:id="rId3"/>
    <sheet name="соло" sheetId="4" r:id="rId4"/>
    <sheet name="комби" sheetId="5" r:id="rId5"/>
    <sheet name="дуэт" sheetId="6" r:id="rId6"/>
    <sheet name="группа" sheetId="7" r:id="rId7"/>
    <sheet name="ОПрез" sheetId="8" r:id="rId8"/>
    <sheet name="солоРЕЗ" sheetId="9" r:id="rId9"/>
    <sheet name="комбиРЕЗ" sheetId="10" r:id="rId10"/>
    <sheet name="дуэтРЕЗ" sheetId="11" r:id="rId11"/>
    <sheet name="группаРЕЗ" sheetId="12" r:id="rId12"/>
    <sheet name="КОМРЕЗ" sheetId="13" r:id="rId13"/>
  </sheets>
  <definedNames/>
  <calcPr fullCalcOnLoad="1"/>
</workbook>
</file>

<file path=xl/sharedStrings.xml><?xml version="1.0" encoding="utf-8"?>
<sst xmlns="http://schemas.openxmlformats.org/spreadsheetml/2006/main" count="1089" uniqueCount="162">
  <si>
    <t>ст.н</t>
  </si>
  <si>
    <t>гр</t>
  </si>
  <si>
    <t>команда</t>
  </si>
  <si>
    <t>Находка</t>
  </si>
  <si>
    <t>Стартовый протокол</t>
  </si>
  <si>
    <t>Бригада 1</t>
  </si>
  <si>
    <t>Владивосток</t>
  </si>
  <si>
    <t>Мань О.А</t>
  </si>
  <si>
    <t>Володина О.А</t>
  </si>
  <si>
    <t>Фигуры:</t>
  </si>
  <si>
    <t>номер</t>
  </si>
  <si>
    <t>название фигур</t>
  </si>
  <si>
    <t>коэф.</t>
  </si>
  <si>
    <t>место</t>
  </si>
  <si>
    <t>Ф. И.</t>
  </si>
  <si>
    <t>г.р.</t>
  </si>
  <si>
    <t>судьи</t>
  </si>
  <si>
    <t>суммма</t>
  </si>
  <si>
    <t>коэфф.</t>
  </si>
  <si>
    <t>штраф</t>
  </si>
  <si>
    <t>общая</t>
  </si>
  <si>
    <t>рез-т</t>
  </si>
  <si>
    <t>СОЛО</t>
  </si>
  <si>
    <t>Бригада судей за технику исп-я:</t>
  </si>
  <si>
    <t>Бригада судей за худ. впеч-е:</t>
  </si>
  <si>
    <t>1.</t>
  </si>
  <si>
    <t>2.</t>
  </si>
  <si>
    <t>3.</t>
  </si>
  <si>
    <t>4.</t>
  </si>
  <si>
    <t>5.</t>
  </si>
  <si>
    <t>6.</t>
  </si>
  <si>
    <t>Место</t>
  </si>
  <si>
    <t>ст.н.</t>
  </si>
  <si>
    <t>Команда</t>
  </si>
  <si>
    <t>ОП100%</t>
  </si>
  <si>
    <t>ОП50%</t>
  </si>
  <si>
    <t>ПП100%</t>
  </si>
  <si>
    <t>%</t>
  </si>
  <si>
    <t>Итого</t>
  </si>
  <si>
    <t>ПП50%</t>
  </si>
  <si>
    <t>вып</t>
  </si>
  <si>
    <t>син</t>
  </si>
  <si>
    <t>слож</t>
  </si>
  <si>
    <t>хор</t>
  </si>
  <si>
    <t>интер</t>
  </si>
  <si>
    <t>манер</t>
  </si>
  <si>
    <t>ШТРАФ</t>
  </si>
  <si>
    <t>Ф.И.\</t>
  </si>
  <si>
    <t>50%ПП</t>
  </si>
  <si>
    <t>тех</t>
  </si>
  <si>
    <t>худ</t>
  </si>
  <si>
    <t>Ф.И.\Команда</t>
  </si>
  <si>
    <t>Результат</t>
  </si>
  <si>
    <t xml:space="preserve">худ </t>
  </si>
  <si>
    <t>КОМБИНИРОВАННАЯ ПРОГРАММА</t>
  </si>
  <si>
    <t>ФИ</t>
  </si>
  <si>
    <t>гг.р.</t>
  </si>
  <si>
    <t>ДУЭТ</t>
  </si>
  <si>
    <t>ГРУППА</t>
  </si>
  <si>
    <t>КОМБИ</t>
  </si>
  <si>
    <t>КОМАНДНЫЙ РЕЗУЛЬТАТ</t>
  </si>
  <si>
    <t>сумма балов</t>
  </si>
  <si>
    <t>ОБЯЗАТЕЛЬНАЯ ПРОГРАММА</t>
  </si>
  <si>
    <t>Главный секретарь</t>
  </si>
  <si>
    <t>Семикина А.В.</t>
  </si>
  <si>
    <t>ФИ\КОМАНДА</t>
  </si>
  <si>
    <t>РЕЗ</t>
  </si>
  <si>
    <t>ОП 100%</t>
  </si>
  <si>
    <t>ОП 50%</t>
  </si>
  <si>
    <t>1998-2000 гг.р.</t>
  </si>
  <si>
    <t>Тюмлер, Винт 360</t>
  </si>
  <si>
    <t>355е</t>
  </si>
  <si>
    <t>Альбатрос</t>
  </si>
  <si>
    <t>Обратная Каталина</t>
  </si>
  <si>
    <t>Белова Маргарита</t>
  </si>
  <si>
    <t>Грицюк Ксения</t>
  </si>
  <si>
    <t>Ермаченкова Валерия</t>
  </si>
  <si>
    <t>Ефименко Анастасия</t>
  </si>
  <si>
    <t>Кордюкова Евгения</t>
  </si>
  <si>
    <t>Могиль Анастасия</t>
  </si>
  <si>
    <t>Опрышко Валерия</t>
  </si>
  <si>
    <t>Семикина Анастасия</t>
  </si>
  <si>
    <t>Стогова Виолетта</t>
  </si>
  <si>
    <t>Тищенко Татьяна</t>
  </si>
  <si>
    <t>Хайрулина Валерия</t>
  </si>
  <si>
    <t>Сирота Валерия</t>
  </si>
  <si>
    <t>Бушменко Эмма</t>
  </si>
  <si>
    <t>Приморец</t>
  </si>
  <si>
    <t>Метелева Кристина</t>
  </si>
  <si>
    <t>Мухлыгина Надя</t>
  </si>
  <si>
    <t>Некрасова Арина</t>
  </si>
  <si>
    <t>Суркова Полина</t>
  </si>
  <si>
    <t>Кабенок Марина</t>
  </si>
  <si>
    <t>Ласт Татьяна</t>
  </si>
  <si>
    <t>Шаг Назад</t>
  </si>
  <si>
    <t>Крымкова Елизавета</t>
  </si>
  <si>
    <t>Солдаткина Дарья</t>
  </si>
  <si>
    <t>Пилипенко Екатерина</t>
  </si>
  <si>
    <t>Полищук Алиса</t>
  </si>
  <si>
    <t>Серия №2</t>
  </si>
  <si>
    <t>Лесик Е.Е.</t>
  </si>
  <si>
    <t>Ульянова</t>
  </si>
  <si>
    <t>R</t>
  </si>
  <si>
    <t>Володина О.А.</t>
  </si>
  <si>
    <t>Демченко Д.Р</t>
  </si>
  <si>
    <t>Демченко Д.</t>
  </si>
  <si>
    <t>Букина Анна</t>
  </si>
  <si>
    <t>Корнилова Кристина</t>
  </si>
  <si>
    <t xml:space="preserve">в рамках II этапа VI летней Спартакиады учащихся России 2013 года </t>
  </si>
  <si>
    <t xml:space="preserve">Открытое Первенство Приморского края по сихронному плаванию </t>
  </si>
  <si>
    <t>Главный судья</t>
  </si>
  <si>
    <t>Аль Баккур Ю.П.</t>
  </si>
  <si>
    <t xml:space="preserve">Быргазова Анастасия </t>
  </si>
  <si>
    <t>Сивоха Екатерина</t>
  </si>
  <si>
    <t>ККДЮСШ</t>
  </si>
  <si>
    <t>Герасимова Вика</t>
  </si>
  <si>
    <t xml:space="preserve">Жолнирович Полина </t>
  </si>
  <si>
    <t>Галищева Виолета</t>
  </si>
  <si>
    <t>ск Владивостока</t>
  </si>
  <si>
    <t>ск Приморского края</t>
  </si>
  <si>
    <t>стартовые №1-15</t>
  </si>
  <si>
    <t>стартовые №16-30</t>
  </si>
  <si>
    <t>ИТОГОВЫЙ ПРОТОКОЛ</t>
  </si>
  <si>
    <t>Демченко</t>
  </si>
  <si>
    <t>Авдеева</t>
  </si>
  <si>
    <t>Бондарчук</t>
  </si>
  <si>
    <t>Болотаева</t>
  </si>
  <si>
    <t>Рекунова</t>
  </si>
  <si>
    <t>Растаргуева</t>
  </si>
  <si>
    <t>Кузнецова</t>
  </si>
  <si>
    <t>Ильницкая</t>
  </si>
  <si>
    <t>Дальнегорск</t>
  </si>
  <si>
    <t>Мань</t>
  </si>
  <si>
    <t>Суслова</t>
  </si>
  <si>
    <t>Болатаева</t>
  </si>
  <si>
    <t>Лесик</t>
  </si>
  <si>
    <t>Соколова</t>
  </si>
  <si>
    <t>Рыбакова</t>
  </si>
  <si>
    <t>МЕСТО</t>
  </si>
  <si>
    <t>дисквалифицированна пп SS 18.4</t>
  </si>
  <si>
    <t>6,,5</t>
  </si>
  <si>
    <t>Володина</t>
  </si>
  <si>
    <t>СК Владивостока</t>
  </si>
  <si>
    <t>Штраф</t>
  </si>
  <si>
    <t>СБ Приморского края</t>
  </si>
  <si>
    <t>СБ Владивостока</t>
  </si>
  <si>
    <t>Адеева</t>
  </si>
  <si>
    <t>г.Владивосток с/к Олимпиец</t>
  </si>
  <si>
    <t>25.04.2013г.-28.04.2013г.</t>
  </si>
  <si>
    <t>Мань О. Владивосток</t>
  </si>
  <si>
    <t>Ильницкая С. Находка</t>
  </si>
  <si>
    <t>Болотаева Е. Находка</t>
  </si>
  <si>
    <t>Демченко Д. Владивосток</t>
  </si>
  <si>
    <t>Соколова М.Владивосток</t>
  </si>
  <si>
    <t>Рекунова Н. Дальнегорск</t>
  </si>
  <si>
    <t>Расторгуева М. Владивосток</t>
  </si>
  <si>
    <t>Авдеева А. Владивосток</t>
  </si>
  <si>
    <t>Лесик Е. Владивосток</t>
  </si>
  <si>
    <t>Володина О. Находка</t>
  </si>
  <si>
    <t>Рыбакова Ю. Находка</t>
  </si>
  <si>
    <t>Суслова В.Владивосток</t>
  </si>
  <si>
    <t>7.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</si>
</sst>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;[Red]0.00"/>
    <numFmt numFmtId="183" formatCode="#,##0.00_р_."/>
    <numFmt numFmtId="184" formatCode="0.0000"/>
    <numFmt numFmtId="185" formatCode="#,##0.000&quot;р.&quot;"/>
    <numFmt numFmtId="186" formatCode="#,##0.000"/>
    <numFmt numFmtId="187" formatCode="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90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 Cyr"/>
      <family val="0"/>
    </font>
    <font>
      <sz val="8"/>
      <color indexed="8"/>
      <name val="Calibri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 Cyr"/>
      <family val="0"/>
    </font>
    <font>
      <sz val="20"/>
      <name val="Arial"/>
      <family val="2"/>
    </font>
    <font>
      <sz val="72"/>
      <name val="Arial"/>
      <family val="2"/>
    </font>
    <font>
      <b/>
      <sz val="20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sz val="20"/>
      <color indexed="12"/>
      <name val="Arial Cyr"/>
      <family val="0"/>
    </font>
    <font>
      <sz val="10"/>
      <color indexed="6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Arial"/>
      <family val="2"/>
    </font>
    <font>
      <b/>
      <sz val="12"/>
      <color indexed="36"/>
      <name val="Arial"/>
      <family val="2"/>
    </font>
    <font>
      <sz val="12"/>
      <color indexed="36"/>
      <name val="Arial Cyr"/>
      <family val="0"/>
    </font>
    <font>
      <sz val="12"/>
      <color indexed="36"/>
      <name val="Arial"/>
      <family val="2"/>
    </font>
    <font>
      <b/>
      <sz val="12"/>
      <color indexed="36"/>
      <name val="Arial Cyr"/>
      <family val="0"/>
    </font>
    <font>
      <sz val="12"/>
      <color indexed="10"/>
      <name val="Arial Cyr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 Cyr"/>
      <family val="0"/>
    </font>
    <font>
      <b/>
      <sz val="10"/>
      <color indexed="36"/>
      <name val="Arial Cyr"/>
      <family val="0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 Cyr"/>
      <family val="0"/>
    </font>
    <font>
      <sz val="12"/>
      <color rgb="FF7030A0"/>
      <name val="Arial"/>
      <family val="2"/>
    </font>
    <font>
      <b/>
      <sz val="12"/>
      <color rgb="FF7030A0"/>
      <name val="Arial Cyr"/>
      <family val="0"/>
    </font>
    <font>
      <sz val="12"/>
      <color rgb="FFFF0000"/>
      <name val="Arial"/>
      <family val="2"/>
    </font>
    <font>
      <sz val="12"/>
      <color rgb="FFFF0000"/>
      <name val="Arial Cyr"/>
      <family val="0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7030A0"/>
      <name val="Arial Cyr"/>
      <family val="0"/>
    </font>
    <font>
      <b/>
      <sz val="10"/>
      <color rgb="FF7030A0"/>
      <name val="Arial Cyr"/>
      <family val="0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0" xfId="54" applyFont="1">
      <alignment/>
      <protection/>
    </xf>
    <xf numFmtId="0" fontId="6" fillId="0" borderId="12" xfId="54" applyFont="1" applyFill="1" applyBorder="1">
      <alignment/>
      <protection/>
    </xf>
    <xf numFmtId="0" fontId="2" fillId="0" borderId="0" xfId="54">
      <alignment/>
      <protection/>
    </xf>
    <xf numFmtId="0" fontId="2" fillId="0" borderId="0" xfId="54" applyFill="1">
      <alignment/>
      <protection/>
    </xf>
    <xf numFmtId="0" fontId="8" fillId="0" borderId="0" xfId="0" applyFont="1" applyAlignment="1">
      <alignment/>
    </xf>
    <xf numFmtId="0" fontId="2" fillId="0" borderId="0" xfId="55">
      <alignment/>
      <protection/>
    </xf>
    <xf numFmtId="180" fontId="2" fillId="0" borderId="0" xfId="55" applyNumberFormat="1">
      <alignment/>
      <protection/>
    </xf>
    <xf numFmtId="0" fontId="4" fillId="0" borderId="0" xfId="55" applyFont="1">
      <alignment/>
      <protection/>
    </xf>
    <xf numFmtId="0" fontId="10" fillId="0" borderId="0" xfId="55" applyFont="1">
      <alignment/>
      <protection/>
    </xf>
    <xf numFmtId="0" fontId="9" fillId="0" borderId="0" xfId="55" applyFont="1">
      <alignment/>
      <protection/>
    </xf>
    <xf numFmtId="0" fontId="2" fillId="0" borderId="0" xfId="55" applyFill="1">
      <alignment/>
      <protection/>
    </xf>
    <xf numFmtId="0" fontId="2" fillId="0" borderId="0" xfId="55" applyAlignment="1">
      <alignment horizontal="center"/>
      <protection/>
    </xf>
    <xf numFmtId="0" fontId="9" fillId="0" borderId="0" xfId="55" applyFont="1" applyBorder="1">
      <alignment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 applyBorder="1" applyAlignment="1">
      <alignment horizontal="center"/>
      <protection/>
    </xf>
    <xf numFmtId="180" fontId="9" fillId="0" borderId="0" xfId="55" applyNumberFormat="1" applyFont="1" applyFill="1">
      <alignment/>
      <protection/>
    </xf>
    <xf numFmtId="0" fontId="11" fillId="0" borderId="0" xfId="55" applyFont="1">
      <alignment/>
      <protection/>
    </xf>
    <xf numFmtId="0" fontId="9" fillId="0" borderId="0" xfId="55" applyFont="1" applyFill="1" applyBorder="1" applyAlignment="1">
      <alignment horizontal="left"/>
      <protection/>
    </xf>
    <xf numFmtId="0" fontId="9" fillId="0" borderId="0" xfId="55" applyFont="1" applyFill="1" applyBorder="1" applyAlignment="1">
      <alignment/>
      <protection/>
    </xf>
    <xf numFmtId="180" fontId="10" fillId="0" borderId="0" xfId="55" applyNumberFormat="1" applyFont="1" applyFill="1" applyBorder="1">
      <alignment/>
      <protection/>
    </xf>
    <xf numFmtId="0" fontId="11" fillId="0" borderId="0" xfId="55" applyFont="1" applyBorder="1" applyAlignment="1">
      <alignment horizontal="right"/>
      <protection/>
    </xf>
    <xf numFmtId="0" fontId="9" fillId="0" borderId="0" xfId="55" applyFont="1" applyBorder="1" applyAlignment="1">
      <alignment/>
      <protection/>
    </xf>
    <xf numFmtId="181" fontId="9" fillId="0" borderId="0" xfId="55" applyNumberFormat="1" applyFont="1">
      <alignment/>
      <protection/>
    </xf>
    <xf numFmtId="181" fontId="9" fillId="0" borderId="0" xfId="55" applyNumberFormat="1" applyFont="1" applyFill="1" applyBorder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5" applyNumberFormat="1" applyFont="1" applyFill="1" applyBorder="1" applyAlignment="1">
      <alignment horizontal="center"/>
      <protection/>
    </xf>
    <xf numFmtId="0" fontId="11" fillId="0" borderId="0" xfId="55" applyFont="1" applyBorder="1">
      <alignment/>
      <protection/>
    </xf>
    <xf numFmtId="0" fontId="9" fillId="0" borderId="0" xfId="55" applyNumberFormat="1" applyFont="1" applyFill="1" applyBorder="1">
      <alignment/>
      <protection/>
    </xf>
    <xf numFmtId="0" fontId="12" fillId="0" borderId="0" xfId="55" applyNumberFormat="1" applyFont="1" applyFill="1" applyBorder="1">
      <alignment/>
      <protection/>
    </xf>
    <xf numFmtId="180" fontId="12" fillId="0" borderId="0" xfId="55" applyNumberFormat="1" applyFont="1" applyFill="1" applyBorder="1">
      <alignment/>
      <protection/>
    </xf>
    <xf numFmtId="9" fontId="9" fillId="0" borderId="0" xfId="55" applyNumberFormat="1" applyFont="1" applyFill="1">
      <alignment/>
      <protection/>
    </xf>
    <xf numFmtId="180" fontId="11" fillId="0" borderId="0" xfId="55" applyNumberFormat="1" applyFont="1">
      <alignment/>
      <protection/>
    </xf>
    <xf numFmtId="0" fontId="11" fillId="0" borderId="0" xfId="55" applyFont="1" applyFill="1" applyBorder="1" applyAlignment="1">
      <alignment horizontal="left"/>
      <protection/>
    </xf>
    <xf numFmtId="0" fontId="10" fillId="0" borderId="0" xfId="55" applyFont="1" applyFill="1" applyBorder="1">
      <alignment/>
      <protection/>
    </xf>
    <xf numFmtId="180" fontId="11" fillId="0" borderId="0" xfId="55" applyNumberFormat="1" applyFont="1" applyFill="1" applyBorder="1" applyAlignment="1">
      <alignment horizontal="left"/>
      <protection/>
    </xf>
    <xf numFmtId="0" fontId="11" fillId="0" borderId="13" xfId="55" applyFont="1" applyBorder="1">
      <alignment/>
      <protection/>
    </xf>
    <xf numFmtId="0" fontId="9" fillId="0" borderId="13" xfId="55" applyFont="1" applyBorder="1">
      <alignment/>
      <protection/>
    </xf>
    <xf numFmtId="0" fontId="9" fillId="0" borderId="13" xfId="55" applyNumberFormat="1" applyFont="1" applyBorder="1">
      <alignment/>
      <protection/>
    </xf>
    <xf numFmtId="0" fontId="12" fillId="0" borderId="13" xfId="55" applyNumberFormat="1" applyFont="1" applyFill="1" applyBorder="1">
      <alignment/>
      <protection/>
    </xf>
    <xf numFmtId="180" fontId="11" fillId="0" borderId="13" xfId="55" applyNumberFormat="1" applyFont="1" applyBorder="1">
      <alignment/>
      <protection/>
    </xf>
    <xf numFmtId="0" fontId="4" fillId="0" borderId="0" xfId="55" applyFont="1">
      <alignment/>
      <protection/>
    </xf>
    <xf numFmtId="0" fontId="4" fillId="0" borderId="13" xfId="55" applyFont="1" applyBorder="1">
      <alignment/>
      <protection/>
    </xf>
    <xf numFmtId="0" fontId="2" fillId="0" borderId="13" xfId="55" applyBorder="1">
      <alignment/>
      <protection/>
    </xf>
    <xf numFmtId="9" fontId="2" fillId="0" borderId="13" xfId="55" applyNumberFormat="1" applyFill="1" applyBorder="1">
      <alignment/>
      <protection/>
    </xf>
    <xf numFmtId="0" fontId="2" fillId="0" borderId="13" xfId="55" applyBorder="1" applyAlignment="1">
      <alignment horizontal="center"/>
      <protection/>
    </xf>
    <xf numFmtId="180" fontId="2" fillId="0" borderId="13" xfId="55" applyNumberFormat="1" applyBorder="1">
      <alignment/>
      <protection/>
    </xf>
    <xf numFmtId="0" fontId="4" fillId="0" borderId="13" xfId="55" applyFont="1" applyBorder="1">
      <alignment/>
      <protection/>
    </xf>
    <xf numFmtId="180" fontId="9" fillId="0" borderId="0" xfId="55" applyNumberFormat="1" applyFont="1">
      <alignment/>
      <protection/>
    </xf>
    <xf numFmtId="0" fontId="11" fillId="0" borderId="0" xfId="55" applyFont="1">
      <alignment/>
      <protection/>
    </xf>
    <xf numFmtId="9" fontId="11" fillId="0" borderId="0" xfId="55" applyNumberFormat="1" applyFont="1" applyFill="1">
      <alignment/>
      <protection/>
    </xf>
    <xf numFmtId="0" fontId="11" fillId="0" borderId="0" xfId="55" applyFont="1" applyAlignment="1">
      <alignment horizontal="center"/>
      <protection/>
    </xf>
    <xf numFmtId="0" fontId="9" fillId="0" borderId="13" xfId="55" applyFont="1" applyFill="1" applyBorder="1">
      <alignment/>
      <protection/>
    </xf>
    <xf numFmtId="0" fontId="9" fillId="0" borderId="13" xfId="55" applyNumberFormat="1" applyFont="1" applyFill="1" applyBorder="1" applyAlignment="1">
      <alignment horizontal="center"/>
      <protection/>
    </xf>
    <xf numFmtId="180" fontId="10" fillId="0" borderId="13" xfId="55" applyNumberFormat="1" applyFont="1" applyFill="1" applyBorder="1">
      <alignment/>
      <protection/>
    </xf>
    <xf numFmtId="0" fontId="11" fillId="0" borderId="13" xfId="55" applyFont="1" applyBorder="1">
      <alignment/>
      <protection/>
    </xf>
    <xf numFmtId="181" fontId="9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81" fontId="9" fillId="0" borderId="0" xfId="55" applyNumberFormat="1" applyFont="1" applyBorder="1">
      <alignment/>
      <protection/>
    </xf>
    <xf numFmtId="0" fontId="9" fillId="0" borderId="0" xfId="55" applyFont="1" applyFill="1">
      <alignment/>
      <protection/>
    </xf>
    <xf numFmtId="180" fontId="11" fillId="0" borderId="0" xfId="55" applyNumberFormat="1" applyFont="1">
      <alignment/>
      <protection/>
    </xf>
    <xf numFmtId="184" fontId="9" fillId="0" borderId="0" xfId="55" applyNumberFormat="1" applyFont="1">
      <alignment/>
      <protection/>
    </xf>
    <xf numFmtId="0" fontId="9" fillId="0" borderId="0" xfId="55" applyFont="1" applyAlignment="1">
      <alignment/>
      <protection/>
    </xf>
    <xf numFmtId="0" fontId="14" fillId="0" borderId="0" xfId="55" applyFont="1">
      <alignment/>
      <protection/>
    </xf>
    <xf numFmtId="9" fontId="9" fillId="0" borderId="0" xfId="55" applyNumberFormat="1" applyFont="1" applyFill="1" applyBorder="1">
      <alignment/>
      <protection/>
    </xf>
    <xf numFmtId="0" fontId="9" fillId="0" borderId="0" xfId="55" applyFont="1" applyBorder="1" applyAlignment="1">
      <alignment horizontal="center"/>
      <protection/>
    </xf>
    <xf numFmtId="180" fontId="9" fillId="0" borderId="0" xfId="55" applyNumberFormat="1" applyFont="1" applyFill="1" applyBorder="1">
      <alignment/>
      <protection/>
    </xf>
    <xf numFmtId="180" fontId="9" fillId="0" borderId="0" xfId="55" applyNumberFormat="1" applyFont="1" applyBorder="1">
      <alignment/>
      <protection/>
    </xf>
    <xf numFmtId="180" fontId="15" fillId="0" borderId="0" xfId="0" applyNumberFormat="1" applyFont="1" applyBorder="1" applyAlignment="1">
      <alignment horizontal="center"/>
    </xf>
    <xf numFmtId="180" fontId="11" fillId="0" borderId="0" xfId="55" applyNumberFormat="1" applyFont="1" applyBorder="1">
      <alignment/>
      <protection/>
    </xf>
    <xf numFmtId="0" fontId="16" fillId="0" borderId="0" xfId="0" applyFont="1" applyAlignment="1">
      <alignment/>
    </xf>
    <xf numFmtId="180" fontId="8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54" applyFont="1">
      <alignment/>
      <protection/>
    </xf>
    <xf numFmtId="0" fontId="6" fillId="0" borderId="0" xfId="54" applyFont="1">
      <alignment/>
      <protection/>
    </xf>
    <xf numFmtId="0" fontId="16" fillId="0" borderId="0" xfId="0" applyFont="1" applyAlignment="1">
      <alignment horizontal="center"/>
    </xf>
    <xf numFmtId="0" fontId="7" fillId="0" borderId="0" xfId="54" applyFont="1" applyFill="1">
      <alignment/>
      <protection/>
    </xf>
    <xf numFmtId="0" fontId="17" fillId="0" borderId="0" xfId="0" applyFont="1" applyAlignment="1">
      <alignment horizontal="left"/>
    </xf>
    <xf numFmtId="181" fontId="9" fillId="0" borderId="0" xfId="0" applyNumberFormat="1" applyFont="1" applyBorder="1" applyAlignment="1">
      <alignment/>
    </xf>
    <xf numFmtId="0" fontId="2" fillId="0" borderId="0" xfId="55" applyBorder="1">
      <alignment/>
      <protection/>
    </xf>
    <xf numFmtId="0" fontId="7" fillId="0" borderId="0" xfId="55" applyFont="1">
      <alignment/>
      <protection/>
    </xf>
    <xf numFmtId="0" fontId="8" fillId="0" borderId="0" xfId="53" applyFont="1" applyBorder="1" applyAlignment="1">
      <alignment horizontal="left" wrapText="1"/>
      <protection/>
    </xf>
    <xf numFmtId="0" fontId="8" fillId="0" borderId="0" xfId="0" applyFont="1" applyBorder="1" applyAlignment="1">
      <alignment/>
    </xf>
    <xf numFmtId="0" fontId="2" fillId="0" borderId="14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181" fontId="7" fillId="0" borderId="0" xfId="55" applyNumberFormat="1" applyFont="1">
      <alignment/>
      <protection/>
    </xf>
    <xf numFmtId="0" fontId="18" fillId="0" borderId="0" xfId="55" applyFont="1">
      <alignment/>
      <protection/>
    </xf>
    <xf numFmtId="180" fontId="7" fillId="0" borderId="0" xfId="55" applyNumberFormat="1" applyFont="1">
      <alignment/>
      <protection/>
    </xf>
    <xf numFmtId="0" fontId="7" fillId="0" borderId="12" xfId="55" applyFont="1" applyBorder="1" applyAlignment="1">
      <alignment horizontal="left"/>
      <protection/>
    </xf>
    <xf numFmtId="0" fontId="7" fillId="0" borderId="12" xfId="55" applyFont="1" applyBorder="1" applyAlignment="1">
      <alignment horizontal="center"/>
      <protection/>
    </xf>
    <xf numFmtId="181" fontId="7" fillId="0" borderId="12" xfId="55" applyNumberFormat="1" applyFont="1" applyBorder="1" applyAlignment="1">
      <alignment horizontal="right"/>
      <protection/>
    </xf>
    <xf numFmtId="0" fontId="7" fillId="0" borderId="12" xfId="55" applyFont="1" applyBorder="1" applyAlignment="1">
      <alignment horizontal="right"/>
      <protection/>
    </xf>
    <xf numFmtId="0" fontId="7" fillId="0" borderId="12" xfId="55" applyFont="1" applyBorder="1">
      <alignment/>
      <protection/>
    </xf>
    <xf numFmtId="181" fontId="7" fillId="0" borderId="12" xfId="55" applyNumberFormat="1" applyFont="1" applyBorder="1">
      <alignment/>
      <protection/>
    </xf>
    <xf numFmtId="0" fontId="18" fillId="0" borderId="12" xfId="55" applyFont="1" applyBorder="1">
      <alignment/>
      <protection/>
    </xf>
    <xf numFmtId="180" fontId="7" fillId="0" borderId="12" xfId="55" applyNumberFormat="1" applyFont="1" applyBorder="1">
      <alignment/>
      <protection/>
    </xf>
    <xf numFmtId="180" fontId="7" fillId="0" borderId="0" xfId="55" applyNumberFormat="1" applyFont="1" applyFill="1" applyBorder="1">
      <alignment/>
      <protection/>
    </xf>
    <xf numFmtId="181" fontId="7" fillId="0" borderId="0" xfId="55" applyNumberFormat="1" applyFont="1" applyFill="1" applyBorder="1">
      <alignment/>
      <protection/>
    </xf>
    <xf numFmtId="0" fontId="7" fillId="0" borderId="12" xfId="54" applyFont="1" applyFill="1" applyBorder="1">
      <alignment/>
      <protection/>
    </xf>
    <xf numFmtId="181" fontId="7" fillId="0" borderId="15" xfId="55" applyNumberFormat="1" applyFont="1" applyBorder="1" applyAlignment="1">
      <alignment horizontal="right"/>
      <protection/>
    </xf>
    <xf numFmtId="0" fontId="7" fillId="0" borderId="16" xfId="55" applyFont="1" applyBorder="1">
      <alignment/>
      <protection/>
    </xf>
    <xf numFmtId="0" fontId="7" fillId="0" borderId="17" xfId="55" applyFont="1" applyBorder="1">
      <alignment/>
      <protection/>
    </xf>
    <xf numFmtId="180" fontId="7" fillId="0" borderId="17" xfId="55" applyNumberFormat="1" applyFont="1" applyFill="1" applyBorder="1">
      <alignment/>
      <protection/>
    </xf>
    <xf numFmtId="181" fontId="7" fillId="0" borderId="17" xfId="55" applyNumberFormat="1" applyFont="1" applyBorder="1">
      <alignment/>
      <protection/>
    </xf>
    <xf numFmtId="0" fontId="18" fillId="0" borderId="17" xfId="55" applyFont="1" applyBorder="1">
      <alignment/>
      <protection/>
    </xf>
    <xf numFmtId="180" fontId="7" fillId="0" borderId="17" xfId="55" applyNumberFormat="1" applyFont="1" applyBorder="1">
      <alignment/>
      <protection/>
    </xf>
    <xf numFmtId="0" fontId="7" fillId="0" borderId="16" xfId="55" applyFont="1" applyBorder="1">
      <alignment/>
      <protection/>
    </xf>
    <xf numFmtId="0" fontId="7" fillId="0" borderId="17" xfId="55" applyFont="1" applyBorder="1">
      <alignment/>
      <protection/>
    </xf>
    <xf numFmtId="180" fontId="6" fillId="0" borderId="17" xfId="55" applyNumberFormat="1" applyFont="1" applyFill="1" applyBorder="1">
      <alignment/>
      <protection/>
    </xf>
    <xf numFmtId="181" fontId="6" fillId="0" borderId="17" xfId="55" applyNumberFormat="1" applyFont="1" applyBorder="1">
      <alignment/>
      <protection/>
    </xf>
    <xf numFmtId="0" fontId="19" fillId="0" borderId="17" xfId="55" applyFont="1" applyBorder="1">
      <alignment/>
      <protection/>
    </xf>
    <xf numFmtId="180" fontId="6" fillId="0" borderId="17" xfId="55" applyNumberFormat="1" applyFont="1" applyBorder="1">
      <alignment/>
      <protection/>
    </xf>
    <xf numFmtId="0" fontId="7" fillId="0" borderId="0" xfId="55" applyFont="1" applyBorder="1">
      <alignment/>
      <protection/>
    </xf>
    <xf numFmtId="0" fontId="7" fillId="0" borderId="0" xfId="55" applyFont="1">
      <alignment/>
      <protection/>
    </xf>
    <xf numFmtId="0" fontId="20" fillId="0" borderId="12" xfId="53" applyFont="1" applyBorder="1" applyAlignment="1">
      <alignment horizontal="center" wrapText="1"/>
      <protection/>
    </xf>
    <xf numFmtId="0" fontId="10" fillId="0" borderId="0" xfId="55" applyFont="1" applyBorder="1">
      <alignment/>
      <protection/>
    </xf>
    <xf numFmtId="0" fontId="11" fillId="0" borderId="0" xfId="55" applyFont="1" applyBorder="1">
      <alignment/>
      <protection/>
    </xf>
    <xf numFmtId="184" fontId="9" fillId="0" borderId="0" xfId="55" applyNumberFormat="1" applyFont="1" applyBorder="1">
      <alignment/>
      <protection/>
    </xf>
    <xf numFmtId="0" fontId="9" fillId="0" borderId="0" xfId="55" applyFont="1" applyBorder="1">
      <alignment/>
      <protection/>
    </xf>
    <xf numFmtId="0" fontId="14" fillId="0" borderId="0" xfId="55" applyFont="1" applyBorder="1">
      <alignment/>
      <protection/>
    </xf>
    <xf numFmtId="0" fontId="9" fillId="0" borderId="0" xfId="55" applyFont="1" applyBorder="1" applyAlignment="1">
      <alignment horizontal="left"/>
      <protection/>
    </xf>
    <xf numFmtId="180" fontId="11" fillId="0" borderId="0" xfId="55" applyNumberFormat="1" applyFont="1" applyBorder="1">
      <alignment/>
      <protection/>
    </xf>
    <xf numFmtId="9" fontId="11" fillId="0" borderId="13" xfId="55" applyNumberFormat="1" applyFont="1" applyFill="1" applyBorder="1">
      <alignment/>
      <protection/>
    </xf>
    <xf numFmtId="0" fontId="11" fillId="0" borderId="13" xfId="55" applyFont="1" applyBorder="1" applyAlignment="1">
      <alignment horizontal="center"/>
      <protection/>
    </xf>
    <xf numFmtId="0" fontId="11" fillId="0" borderId="13" xfId="55" applyFont="1" applyFill="1" applyBorder="1">
      <alignment/>
      <protection/>
    </xf>
    <xf numFmtId="180" fontId="8" fillId="0" borderId="0" xfId="0" applyNumberFormat="1" applyFont="1" applyBorder="1" applyAlignment="1">
      <alignment/>
    </xf>
    <xf numFmtId="180" fontId="7" fillId="0" borderId="0" xfId="55" applyNumberFormat="1" applyFont="1" applyBorder="1">
      <alignment/>
      <protection/>
    </xf>
    <xf numFmtId="0" fontId="8" fillId="0" borderId="0" xfId="0" applyFont="1" applyBorder="1" applyAlignment="1">
      <alignment horizontal="left" vertical="center"/>
    </xf>
    <xf numFmtId="0" fontId="7" fillId="0" borderId="0" xfId="54" applyFont="1" applyFill="1">
      <alignment/>
      <protection/>
    </xf>
    <xf numFmtId="0" fontId="7" fillId="0" borderId="18" xfId="54" applyFont="1" applyBorder="1">
      <alignment/>
      <protection/>
    </xf>
    <xf numFmtId="0" fontId="7" fillId="0" borderId="18" xfId="54" applyFont="1" applyBorder="1">
      <alignment/>
      <protection/>
    </xf>
    <xf numFmtId="0" fontId="7" fillId="0" borderId="19" xfId="54" applyFont="1" applyBorder="1">
      <alignment/>
      <protection/>
    </xf>
    <xf numFmtId="0" fontId="75" fillId="0" borderId="12" xfId="54" applyFont="1" applyFill="1" applyBorder="1">
      <alignment/>
      <protection/>
    </xf>
    <xf numFmtId="0" fontId="7" fillId="0" borderId="12" xfId="55" applyFont="1" applyBorder="1">
      <alignment/>
      <protection/>
    </xf>
    <xf numFmtId="0" fontId="22" fillId="0" borderId="12" xfId="55" applyFont="1" applyBorder="1" applyAlignment="1">
      <alignment horizontal="left"/>
      <protection/>
    </xf>
    <xf numFmtId="0" fontId="21" fillId="0" borderId="0" xfId="54" applyFont="1">
      <alignment/>
      <protection/>
    </xf>
    <xf numFmtId="0" fontId="23" fillId="0" borderId="0" xfId="54" applyFont="1" applyFill="1" applyBorder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54" applyFont="1">
      <alignment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76" fillId="0" borderId="0" xfId="54" applyFont="1" applyFill="1" applyBorder="1">
      <alignment/>
      <protection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8" fillId="0" borderId="0" xfId="54" applyFont="1">
      <alignment/>
      <protection/>
    </xf>
    <xf numFmtId="0" fontId="76" fillId="0" borderId="0" xfId="54" applyFont="1">
      <alignment/>
      <protection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0" fontId="78" fillId="0" borderId="0" xfId="54" applyFont="1" applyFill="1">
      <alignment/>
      <protection/>
    </xf>
    <xf numFmtId="0" fontId="78" fillId="0" borderId="18" xfId="54" applyFont="1" applyBorder="1">
      <alignment/>
      <protection/>
    </xf>
    <xf numFmtId="0" fontId="78" fillId="0" borderId="19" xfId="54" applyFont="1" applyBorder="1">
      <alignment/>
      <protection/>
    </xf>
    <xf numFmtId="184" fontId="4" fillId="0" borderId="0" xfId="54" applyNumberFormat="1" applyFont="1">
      <alignment/>
      <protection/>
    </xf>
    <xf numFmtId="184" fontId="6" fillId="0" borderId="0" xfId="54" applyNumberFormat="1" applyFont="1">
      <alignment/>
      <protection/>
    </xf>
    <xf numFmtId="184" fontId="6" fillId="0" borderId="0" xfId="55" applyNumberFormat="1" applyFont="1">
      <alignment/>
      <protection/>
    </xf>
    <xf numFmtId="0" fontId="75" fillId="0" borderId="0" xfId="54" applyFont="1" applyFill="1" applyBorder="1">
      <alignment/>
      <protection/>
    </xf>
    <xf numFmtId="184" fontId="6" fillId="0" borderId="0" xfId="55" applyNumberFormat="1" applyFont="1" applyBorder="1">
      <alignment/>
      <protection/>
    </xf>
    <xf numFmtId="0" fontId="7" fillId="0" borderId="13" xfId="55" applyFont="1" applyBorder="1">
      <alignment/>
      <protection/>
    </xf>
    <xf numFmtId="0" fontId="7" fillId="0" borderId="13" xfId="55" applyFont="1" applyBorder="1">
      <alignment/>
      <protection/>
    </xf>
    <xf numFmtId="184" fontId="6" fillId="0" borderId="13" xfId="55" applyNumberFormat="1" applyFont="1" applyBorder="1">
      <alignment/>
      <protection/>
    </xf>
    <xf numFmtId="0" fontId="76" fillId="0" borderId="0" xfId="54" applyFont="1" applyAlignment="1">
      <alignment horizontal="center"/>
      <protection/>
    </xf>
    <xf numFmtId="0" fontId="78" fillId="0" borderId="0" xfId="54" applyFont="1" applyFill="1" applyAlignment="1">
      <alignment horizontal="center"/>
      <protection/>
    </xf>
    <xf numFmtId="0" fontId="78" fillId="0" borderId="0" xfId="54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5" fillId="0" borderId="0" xfId="54" applyFont="1" applyFill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2" fillId="0" borderId="0" xfId="55" applyFill="1" applyBorder="1">
      <alignment/>
      <protection/>
    </xf>
    <xf numFmtId="0" fontId="80" fillId="0" borderId="0" xfId="54" applyFont="1" applyFill="1" applyBorder="1">
      <alignment/>
      <protection/>
    </xf>
    <xf numFmtId="0" fontId="80" fillId="0" borderId="0" xfId="54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181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84" fontId="11" fillId="0" borderId="13" xfId="55" applyNumberFormat="1" applyFont="1" applyBorder="1">
      <alignment/>
      <protection/>
    </xf>
    <xf numFmtId="0" fontId="7" fillId="0" borderId="0" xfId="55" applyFont="1" applyFill="1" applyBorder="1">
      <alignment/>
      <protection/>
    </xf>
    <xf numFmtId="0" fontId="27" fillId="0" borderId="0" xfId="0" applyFont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81" fillId="0" borderId="0" xfId="0" applyFont="1" applyAlignment="1">
      <alignment/>
    </xf>
    <xf numFmtId="0" fontId="82" fillId="0" borderId="13" xfId="55" applyFont="1" applyBorder="1">
      <alignment/>
      <protection/>
    </xf>
    <xf numFmtId="9" fontId="82" fillId="0" borderId="13" xfId="55" applyNumberFormat="1" applyFont="1" applyFill="1" applyBorder="1">
      <alignment/>
      <protection/>
    </xf>
    <xf numFmtId="184" fontId="81" fillId="0" borderId="0" xfId="0" applyNumberFormat="1" applyFont="1" applyAlignment="1">
      <alignment/>
    </xf>
    <xf numFmtId="184" fontId="80" fillId="0" borderId="0" xfId="55" applyNumberFormat="1" applyFont="1" applyFill="1" applyBorder="1">
      <alignment/>
      <protection/>
    </xf>
    <xf numFmtId="184" fontId="82" fillId="0" borderId="0" xfId="55" applyNumberFormat="1" applyFont="1" applyFill="1" applyBorder="1" applyAlignment="1">
      <alignment horizontal="left"/>
      <protection/>
    </xf>
    <xf numFmtId="180" fontId="81" fillId="0" borderId="0" xfId="0" applyNumberFormat="1" applyFont="1" applyAlignment="1">
      <alignment/>
    </xf>
    <xf numFmtId="0" fontId="2" fillId="0" borderId="0" xfId="55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center"/>
      <protection/>
    </xf>
    <xf numFmtId="184" fontId="9" fillId="0" borderId="0" xfId="55" applyNumberFormat="1" applyFont="1" applyFill="1">
      <alignment/>
      <protection/>
    </xf>
    <xf numFmtId="184" fontId="11" fillId="0" borderId="0" xfId="55" applyNumberFormat="1" applyFont="1">
      <alignment/>
      <protection/>
    </xf>
    <xf numFmtId="180" fontId="83" fillId="0" borderId="0" xfId="55" applyNumberFormat="1" applyFont="1">
      <alignment/>
      <protection/>
    </xf>
    <xf numFmtId="180" fontId="84" fillId="0" borderId="0" xfId="55" applyNumberFormat="1" applyFont="1">
      <alignment/>
      <protection/>
    </xf>
    <xf numFmtId="180" fontId="85" fillId="0" borderId="0" xfId="55" applyNumberFormat="1" applyFont="1">
      <alignment/>
      <protection/>
    </xf>
    <xf numFmtId="0" fontId="20" fillId="0" borderId="0" xfId="53" applyFont="1" applyBorder="1" applyAlignment="1">
      <alignment horizontal="center" wrapText="1"/>
      <protection/>
    </xf>
    <xf numFmtId="0" fontId="16" fillId="0" borderId="0" xfId="53" applyFont="1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8" fillId="0" borderId="0" xfId="53" applyFont="1" applyBorder="1">
      <alignment/>
      <protection/>
    </xf>
    <xf numFmtId="180" fontId="10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78" fillId="0" borderId="0" xfId="54" applyFont="1" applyBorder="1">
      <alignment/>
      <protection/>
    </xf>
    <xf numFmtId="0" fontId="7" fillId="0" borderId="0" xfId="0" applyFont="1" applyBorder="1" applyAlignment="1">
      <alignment horizontal="left" wrapText="1"/>
    </xf>
    <xf numFmtId="180" fontId="84" fillId="0" borderId="0" xfId="55" applyNumberFormat="1" applyFont="1" applyFill="1">
      <alignment/>
      <protection/>
    </xf>
    <xf numFmtId="0" fontId="86" fillId="0" borderId="0" xfId="55" applyFont="1">
      <alignment/>
      <protection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0" fontId="2" fillId="0" borderId="0" xfId="55" applyFont="1">
      <alignment/>
      <protection/>
    </xf>
    <xf numFmtId="0" fontId="89" fillId="0" borderId="0" xfId="54" applyFont="1">
      <alignment/>
      <protection/>
    </xf>
    <xf numFmtId="0" fontId="2" fillId="0" borderId="13" xfId="55" applyFont="1" applyBorder="1">
      <alignment/>
      <protection/>
    </xf>
    <xf numFmtId="0" fontId="8" fillId="0" borderId="13" xfId="53" applyFont="1" applyBorder="1">
      <alignment/>
      <protection/>
    </xf>
    <xf numFmtId="0" fontId="8" fillId="0" borderId="13" xfId="53" applyFont="1" applyBorder="1" applyAlignment="1">
      <alignment horizontal="center"/>
      <protection/>
    </xf>
    <xf numFmtId="180" fontId="9" fillId="0" borderId="13" xfId="55" applyNumberFormat="1" applyFont="1" applyBorder="1">
      <alignment/>
      <protection/>
    </xf>
    <xf numFmtId="180" fontId="84" fillId="0" borderId="13" xfId="55" applyNumberFormat="1" applyFont="1" applyBorder="1">
      <alignment/>
      <protection/>
    </xf>
    <xf numFmtId="0" fontId="75" fillId="0" borderId="13" xfId="54" applyFont="1" applyFill="1" applyBorder="1">
      <alignment/>
      <protection/>
    </xf>
    <xf numFmtId="0" fontId="75" fillId="0" borderId="13" xfId="54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22" fillId="0" borderId="12" xfId="55" applyFont="1" applyBorder="1" applyAlignment="1">
      <alignment horizontal="center"/>
      <protection/>
    </xf>
    <xf numFmtId="0" fontId="22" fillId="0" borderId="12" xfId="55" applyFont="1" applyBorder="1" applyAlignment="1">
      <alignment horizontal="left"/>
      <protection/>
    </xf>
    <xf numFmtId="0" fontId="22" fillId="0" borderId="12" xfId="55" applyFont="1" applyBorder="1" applyAlignment="1">
      <alignment horizontal="left" wrapText="1"/>
      <protection/>
    </xf>
    <xf numFmtId="0" fontId="7" fillId="0" borderId="12" xfId="55" applyFont="1" applyBorder="1" applyAlignment="1">
      <alignment horizontal="center"/>
      <protection/>
    </xf>
    <xf numFmtId="0" fontId="7" fillId="0" borderId="12" xfId="55" applyFont="1" applyBorder="1" applyAlignment="1">
      <alignment horizontal="left" wrapText="1"/>
      <protection/>
    </xf>
    <xf numFmtId="0" fontId="7" fillId="0" borderId="12" xfId="55" applyFont="1" applyBorder="1" applyAlignment="1">
      <alignment horizontal="left"/>
      <protection/>
    </xf>
    <xf numFmtId="0" fontId="27" fillId="0" borderId="0" xfId="0" applyFont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ayvka" xfId="53"/>
    <cellStyle name="Обычный_старт" xfId="54"/>
    <cellStyle name="Обычный_ЧЕМП_ПЕР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1"/>
  <sheetViews>
    <sheetView zoomScale="75" zoomScaleNormal="75" zoomScalePageLayoutView="0" workbookViewId="0" topLeftCell="A10">
      <selection activeCell="C32" sqref="C32"/>
    </sheetView>
  </sheetViews>
  <sheetFormatPr defaultColWidth="9.125" defaultRowHeight="12.75"/>
  <cols>
    <col min="1" max="1" width="9.125" style="7" customWidth="1"/>
    <col min="2" max="2" width="8.125" style="93" customWidth="1"/>
    <col min="3" max="3" width="26.00390625" style="8" bestFit="1" customWidth="1"/>
    <col min="4" max="4" width="10.625" style="7" customWidth="1"/>
    <col min="5" max="5" width="29.625" style="7" customWidth="1"/>
    <col min="6" max="16384" width="9.125" style="7" customWidth="1"/>
  </cols>
  <sheetData>
    <row r="1" spans="2:5" s="82" customFormat="1" ht="15">
      <c r="B1" s="93" t="s">
        <v>109</v>
      </c>
      <c r="C1" s="9"/>
      <c r="D1" s="80"/>
      <c r="E1" s="81"/>
    </row>
    <row r="2" spans="2:5" s="83" customFormat="1" ht="15">
      <c r="B2" s="93" t="s">
        <v>108</v>
      </c>
      <c r="D2" s="79"/>
      <c r="E2" s="79"/>
    </row>
    <row r="3" spans="2:5" s="82" customFormat="1" ht="15">
      <c r="B3" s="93"/>
      <c r="C3" s="9"/>
      <c r="D3" s="84"/>
      <c r="E3" s="81"/>
    </row>
    <row r="4" spans="2:5" s="83" customFormat="1" ht="15">
      <c r="B4" s="93" t="s">
        <v>62</v>
      </c>
      <c r="C4" s="76"/>
      <c r="E4" s="86" t="s">
        <v>69</v>
      </c>
    </row>
    <row r="5" spans="2:5" s="82" customFormat="1" ht="15">
      <c r="B5" s="93" t="s">
        <v>99</v>
      </c>
      <c r="C5" s="9"/>
      <c r="D5" s="80"/>
      <c r="E5" s="81"/>
    </row>
    <row r="6" spans="2:3" s="82" customFormat="1" ht="15">
      <c r="B6" s="93" t="s">
        <v>4</v>
      </c>
      <c r="C6" s="85"/>
    </row>
    <row r="7" spans="2:3" s="82" customFormat="1" ht="15">
      <c r="B7" s="93"/>
      <c r="C7" s="85"/>
    </row>
    <row r="8" spans="2:5" s="82" customFormat="1" ht="15">
      <c r="B8" s="93"/>
      <c r="C8" s="137" t="s">
        <v>110</v>
      </c>
      <c r="D8" s="138" t="s">
        <v>111</v>
      </c>
      <c r="E8" s="139"/>
    </row>
    <row r="9" spans="2:5" s="82" customFormat="1" ht="15">
      <c r="B9" s="93"/>
      <c r="C9" s="85" t="s">
        <v>63</v>
      </c>
      <c r="D9" s="140" t="s">
        <v>64</v>
      </c>
      <c r="E9" s="140"/>
    </row>
    <row r="10" spans="2:3" s="1" customFormat="1" ht="21" customHeight="1" thickBot="1">
      <c r="B10" s="93"/>
      <c r="C10" s="2"/>
    </row>
    <row r="11" spans="2:5" s="5" customFormat="1" ht="15">
      <c r="B11" s="6" t="s">
        <v>0</v>
      </c>
      <c r="C11" s="92" t="s">
        <v>55</v>
      </c>
      <c r="D11" s="3" t="s">
        <v>1</v>
      </c>
      <c r="E11" s="4" t="s">
        <v>2</v>
      </c>
    </row>
    <row r="12" spans="2:5" ht="15">
      <c r="B12" s="107">
        <v>1</v>
      </c>
      <c r="C12" s="107" t="s">
        <v>112</v>
      </c>
      <c r="D12" s="107">
        <v>2000</v>
      </c>
      <c r="E12" s="107" t="s">
        <v>119</v>
      </c>
    </row>
    <row r="13" spans="2:5" ht="15">
      <c r="B13" s="107">
        <v>2</v>
      </c>
      <c r="C13" s="107" t="s">
        <v>93</v>
      </c>
      <c r="D13" s="107">
        <v>2000</v>
      </c>
      <c r="E13" s="107" t="s">
        <v>118</v>
      </c>
    </row>
    <row r="14" spans="2:5" ht="15">
      <c r="B14" s="107">
        <v>3</v>
      </c>
      <c r="C14" s="107" t="s">
        <v>113</v>
      </c>
      <c r="D14" s="107">
        <v>2000</v>
      </c>
      <c r="E14" s="107" t="s">
        <v>114</v>
      </c>
    </row>
    <row r="15" spans="2:5" ht="15">
      <c r="B15" s="107">
        <v>4</v>
      </c>
      <c r="C15" s="107" t="s">
        <v>98</v>
      </c>
      <c r="D15" s="107">
        <v>2000</v>
      </c>
      <c r="E15" s="107" t="s">
        <v>118</v>
      </c>
    </row>
    <row r="16" spans="2:5" ht="15">
      <c r="B16" s="107">
        <v>5</v>
      </c>
      <c r="C16" s="107" t="s">
        <v>97</v>
      </c>
      <c r="D16" s="107">
        <v>2000</v>
      </c>
      <c r="E16" s="107" t="s">
        <v>118</v>
      </c>
    </row>
    <row r="17" spans="2:5" ht="15">
      <c r="B17" s="107">
        <v>6</v>
      </c>
      <c r="C17" s="107" t="s">
        <v>82</v>
      </c>
      <c r="D17" s="107">
        <v>1999</v>
      </c>
      <c r="E17" s="107" t="s">
        <v>119</v>
      </c>
    </row>
    <row r="18" spans="2:5" ht="15">
      <c r="B18" s="107">
        <v>7</v>
      </c>
      <c r="C18" s="107" t="s">
        <v>90</v>
      </c>
      <c r="D18" s="107">
        <v>1999</v>
      </c>
      <c r="E18" s="107" t="s">
        <v>87</v>
      </c>
    </row>
    <row r="19" spans="2:5" ht="15">
      <c r="B19" s="107">
        <v>8</v>
      </c>
      <c r="C19" s="107" t="s">
        <v>107</v>
      </c>
      <c r="D19" s="107">
        <v>2000</v>
      </c>
      <c r="E19" s="107" t="s">
        <v>118</v>
      </c>
    </row>
    <row r="20" spans="2:5" ht="15">
      <c r="B20" s="107">
        <v>9</v>
      </c>
      <c r="C20" s="107" t="s">
        <v>75</v>
      </c>
      <c r="D20" s="107">
        <v>2000</v>
      </c>
      <c r="E20" s="107" t="s">
        <v>119</v>
      </c>
    </row>
    <row r="21" spans="2:5" ht="15">
      <c r="B21" s="107">
        <v>10</v>
      </c>
      <c r="C21" s="107" t="s">
        <v>80</v>
      </c>
      <c r="D21" s="107">
        <v>1999</v>
      </c>
      <c r="E21" s="107" t="s">
        <v>119</v>
      </c>
    </row>
    <row r="22" spans="2:5" ht="15">
      <c r="B22" s="107">
        <v>11</v>
      </c>
      <c r="C22" s="107" t="s">
        <v>85</v>
      </c>
      <c r="D22" s="107">
        <v>2000</v>
      </c>
      <c r="E22" s="107" t="s">
        <v>118</v>
      </c>
    </row>
    <row r="23" spans="2:5" ht="15">
      <c r="B23" s="107">
        <v>12</v>
      </c>
      <c r="C23" s="107" t="s">
        <v>74</v>
      </c>
      <c r="D23" s="107">
        <v>1998</v>
      </c>
      <c r="E23" s="107" t="s">
        <v>119</v>
      </c>
    </row>
    <row r="24" spans="2:5" ht="15">
      <c r="B24" s="107">
        <v>13</v>
      </c>
      <c r="C24" s="107" t="s">
        <v>106</v>
      </c>
      <c r="D24" s="107">
        <v>2000</v>
      </c>
      <c r="E24" s="107" t="s">
        <v>118</v>
      </c>
    </row>
    <row r="25" spans="2:5" ht="15">
      <c r="B25" s="107">
        <v>14</v>
      </c>
      <c r="C25" s="107" t="s">
        <v>89</v>
      </c>
      <c r="D25" s="107">
        <v>2000</v>
      </c>
      <c r="E25" s="107" t="s">
        <v>87</v>
      </c>
    </row>
    <row r="26" spans="2:5" ht="15">
      <c r="B26" s="107">
        <v>15</v>
      </c>
      <c r="C26" s="107" t="s">
        <v>88</v>
      </c>
      <c r="D26" s="107">
        <v>2000</v>
      </c>
      <c r="E26" s="107" t="s">
        <v>87</v>
      </c>
    </row>
    <row r="27" spans="2:5" ht="15">
      <c r="B27" s="107">
        <v>16</v>
      </c>
      <c r="C27" s="107" t="s">
        <v>92</v>
      </c>
      <c r="D27" s="107">
        <v>2000</v>
      </c>
      <c r="E27" s="107" t="s">
        <v>118</v>
      </c>
    </row>
    <row r="28" spans="2:5" ht="15">
      <c r="B28" s="107">
        <v>17</v>
      </c>
      <c r="C28" s="107" t="s">
        <v>81</v>
      </c>
      <c r="D28" s="107">
        <v>1999</v>
      </c>
      <c r="E28" s="107" t="s">
        <v>119</v>
      </c>
    </row>
    <row r="29" spans="2:5" ht="15">
      <c r="B29" s="107">
        <v>18</v>
      </c>
      <c r="C29" s="107" t="s">
        <v>115</v>
      </c>
      <c r="D29" s="107">
        <v>1998</v>
      </c>
      <c r="E29" s="107" t="s">
        <v>87</v>
      </c>
    </row>
    <row r="30" spans="2:5" ht="15">
      <c r="B30" s="107">
        <v>19</v>
      </c>
      <c r="C30" s="107" t="s">
        <v>84</v>
      </c>
      <c r="D30" s="107">
        <v>2000</v>
      </c>
      <c r="E30" s="107" t="s">
        <v>119</v>
      </c>
    </row>
    <row r="31" spans="2:5" ht="15">
      <c r="B31" s="107">
        <v>20</v>
      </c>
      <c r="C31" s="107" t="s">
        <v>79</v>
      </c>
      <c r="D31" s="107">
        <v>1999</v>
      </c>
      <c r="E31" s="107" t="s">
        <v>119</v>
      </c>
    </row>
    <row r="32" spans="2:5" ht="15">
      <c r="B32" s="107">
        <v>21</v>
      </c>
      <c r="C32" s="107" t="s">
        <v>116</v>
      </c>
      <c r="D32" s="107">
        <v>1998</v>
      </c>
      <c r="E32" s="107" t="s">
        <v>119</v>
      </c>
    </row>
    <row r="33" spans="2:5" ht="15">
      <c r="B33" s="107">
        <v>22</v>
      </c>
      <c r="C33" s="107" t="s">
        <v>117</v>
      </c>
      <c r="D33" s="107">
        <v>2000</v>
      </c>
      <c r="E33" s="107" t="s">
        <v>87</v>
      </c>
    </row>
    <row r="34" spans="2:5" ht="15">
      <c r="B34" s="107">
        <v>23</v>
      </c>
      <c r="C34" s="107" t="s">
        <v>76</v>
      </c>
      <c r="D34" s="107">
        <v>1999</v>
      </c>
      <c r="E34" s="107" t="s">
        <v>118</v>
      </c>
    </row>
    <row r="35" spans="2:5" ht="15">
      <c r="B35" s="107">
        <v>24</v>
      </c>
      <c r="C35" s="107" t="s">
        <v>95</v>
      </c>
      <c r="D35" s="107">
        <v>1999</v>
      </c>
      <c r="E35" s="107" t="s">
        <v>118</v>
      </c>
    </row>
    <row r="36" spans="2:5" ht="15">
      <c r="B36" s="107">
        <v>25</v>
      </c>
      <c r="C36" s="107" t="s">
        <v>96</v>
      </c>
      <c r="D36" s="107">
        <v>1999</v>
      </c>
      <c r="E36" s="107" t="s">
        <v>118</v>
      </c>
    </row>
    <row r="37" spans="2:5" ht="15">
      <c r="B37" s="107">
        <v>26</v>
      </c>
      <c r="C37" s="107" t="s">
        <v>86</v>
      </c>
      <c r="D37" s="107">
        <v>1999</v>
      </c>
      <c r="E37" s="107" t="s">
        <v>119</v>
      </c>
    </row>
    <row r="38" spans="2:5" ht="15">
      <c r="B38" s="107">
        <v>27</v>
      </c>
      <c r="C38" s="107" t="s">
        <v>77</v>
      </c>
      <c r="D38" s="107">
        <v>2000</v>
      </c>
      <c r="E38" s="107" t="s">
        <v>119</v>
      </c>
    </row>
    <row r="39" spans="2:5" ht="15">
      <c r="B39" s="107">
        <v>28</v>
      </c>
      <c r="C39" s="107" t="s">
        <v>91</v>
      </c>
      <c r="D39" s="107">
        <v>1999</v>
      </c>
      <c r="E39" s="107" t="s">
        <v>87</v>
      </c>
    </row>
    <row r="40" spans="2:5" ht="15">
      <c r="B40" s="107">
        <v>29</v>
      </c>
      <c r="C40" s="107" t="s">
        <v>83</v>
      </c>
      <c r="D40" s="107">
        <v>1999</v>
      </c>
      <c r="E40" s="107" t="s">
        <v>119</v>
      </c>
    </row>
    <row r="41" spans="2:5" ht="15">
      <c r="B41" s="107">
        <v>30</v>
      </c>
      <c r="C41" s="107" t="s">
        <v>78</v>
      </c>
      <c r="D41" s="107">
        <v>2000</v>
      </c>
      <c r="E41" s="107" t="s">
        <v>119</v>
      </c>
    </row>
  </sheetData>
  <sheetProtection/>
  <printOptions/>
  <pageMargins left="0.75" right="0.75" top="0.49" bottom="0.7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6">
      <selection activeCell="A25" sqref="A25"/>
    </sheetView>
  </sheetViews>
  <sheetFormatPr defaultColWidth="9.125" defaultRowHeight="12.75"/>
  <cols>
    <col min="1" max="1" width="7.375" style="14" customWidth="1"/>
    <col min="2" max="2" width="5.875" style="14" customWidth="1"/>
    <col min="3" max="3" width="26.125" style="14" bestFit="1" customWidth="1"/>
    <col min="4" max="4" width="5.875" style="14" bestFit="1" customWidth="1"/>
    <col min="5" max="5" width="9.125" style="230" customWidth="1"/>
    <col min="6" max="6" width="9.125" style="14" customWidth="1"/>
    <col min="7" max="16384" width="9.125" style="10" customWidth="1"/>
  </cols>
  <sheetData>
    <row r="1" spans="1:18" ht="15">
      <c r="A1" s="21"/>
      <c r="B1" s="155" t="s">
        <v>109</v>
      </c>
      <c r="C1" s="82"/>
      <c r="D1" s="157"/>
      <c r="E1" s="227"/>
      <c r="F1" s="168"/>
      <c r="G1" s="14"/>
      <c r="H1" s="14"/>
      <c r="I1" s="65"/>
      <c r="J1" s="65"/>
      <c r="K1" s="14"/>
      <c r="L1" s="14"/>
      <c r="M1" s="65"/>
      <c r="N1" s="65"/>
      <c r="O1" s="29"/>
      <c r="P1" s="20"/>
      <c r="Q1" s="67"/>
      <c r="R1" s="66"/>
    </row>
    <row r="2" spans="1:18" ht="15">
      <c r="A2" s="21"/>
      <c r="B2" s="155" t="s">
        <v>108</v>
      </c>
      <c r="C2" s="83"/>
      <c r="D2" s="175"/>
      <c r="E2" s="228"/>
      <c r="F2" s="168"/>
      <c r="G2" s="14"/>
      <c r="H2" s="14"/>
      <c r="I2" s="65"/>
      <c r="J2" s="65"/>
      <c r="K2" s="14"/>
      <c r="L2" s="14"/>
      <c r="M2" s="65"/>
      <c r="N2" s="65"/>
      <c r="O2" s="29"/>
      <c r="P2" s="20"/>
      <c r="Q2" s="67"/>
      <c r="R2" s="66"/>
    </row>
    <row r="3" spans="1:18" ht="15">
      <c r="A3" s="21"/>
      <c r="B3" s="155"/>
      <c r="C3" s="83"/>
      <c r="D3" s="175"/>
      <c r="E3" s="228"/>
      <c r="F3" s="168"/>
      <c r="G3" s="14"/>
      <c r="H3" s="14"/>
      <c r="I3" s="65"/>
      <c r="J3" s="65"/>
      <c r="K3" s="14"/>
      <c r="L3" s="14"/>
      <c r="M3" s="65"/>
      <c r="N3" s="65"/>
      <c r="O3" s="29"/>
      <c r="P3" s="20"/>
      <c r="Q3" s="67"/>
      <c r="R3" s="66"/>
    </row>
    <row r="4" spans="1:18" ht="15">
      <c r="A4" s="21"/>
      <c r="B4" s="155" t="s">
        <v>147</v>
      </c>
      <c r="C4" s="83"/>
      <c r="D4" s="175"/>
      <c r="E4" s="228"/>
      <c r="F4" s="155" t="s">
        <v>148</v>
      </c>
      <c r="G4" s="14"/>
      <c r="H4" s="14"/>
      <c r="I4" s="65"/>
      <c r="J4" s="65"/>
      <c r="K4" s="14"/>
      <c r="L4" s="14"/>
      <c r="M4" s="65"/>
      <c r="N4" s="65"/>
      <c r="O4" s="29"/>
      <c r="P4" s="20"/>
      <c r="Q4" s="67"/>
      <c r="R4" s="66"/>
    </row>
    <row r="5" spans="1:18" ht="15">
      <c r="A5" s="21"/>
      <c r="B5" s="155"/>
      <c r="C5" s="82"/>
      <c r="D5" s="157"/>
      <c r="E5" s="229"/>
      <c r="F5" s="168"/>
      <c r="G5" s="14"/>
      <c r="H5" s="14"/>
      <c r="I5" s="65"/>
      <c r="J5" s="65"/>
      <c r="K5" s="14"/>
      <c r="L5" s="14"/>
      <c r="M5" s="65"/>
      <c r="N5" s="65"/>
      <c r="O5" s="29"/>
      <c r="P5" s="20"/>
      <c r="Q5" s="67"/>
      <c r="R5" s="66"/>
    </row>
    <row r="6" spans="1:18" ht="15">
      <c r="A6" s="21"/>
      <c r="B6" s="155" t="s">
        <v>54</v>
      </c>
      <c r="C6" s="83"/>
      <c r="D6" s="162"/>
      <c r="F6" s="161" t="s">
        <v>69</v>
      </c>
      <c r="G6" s="14"/>
      <c r="H6" s="14"/>
      <c r="I6" s="65"/>
      <c r="J6" s="65"/>
      <c r="K6" s="14"/>
      <c r="L6" s="14"/>
      <c r="M6" s="65"/>
      <c r="N6" s="65"/>
      <c r="O6" s="29"/>
      <c r="P6" s="20"/>
      <c r="Q6" s="67"/>
      <c r="R6" s="66"/>
    </row>
    <row r="7" spans="1:18" ht="15">
      <c r="A7" s="21"/>
      <c r="B7" s="155"/>
      <c r="C7" s="82"/>
      <c r="D7" s="157"/>
      <c r="E7" s="227"/>
      <c r="F7" s="168"/>
      <c r="G7" s="14"/>
      <c r="H7" s="14"/>
      <c r="I7" s="65"/>
      <c r="J7" s="65"/>
      <c r="K7" s="14"/>
      <c r="L7" s="14"/>
      <c r="M7" s="65"/>
      <c r="N7" s="65"/>
      <c r="O7" s="29"/>
      <c r="P7" s="20"/>
      <c r="Q7" s="67"/>
      <c r="R7" s="66"/>
    </row>
    <row r="8" spans="1:18" ht="15">
      <c r="A8" s="21"/>
      <c r="B8" s="155" t="s">
        <v>122</v>
      </c>
      <c r="C8" s="82"/>
      <c r="D8" s="176"/>
      <c r="E8" s="231"/>
      <c r="F8" s="168"/>
      <c r="G8" s="14"/>
      <c r="H8" s="14"/>
      <c r="I8" s="65"/>
      <c r="J8" s="65"/>
      <c r="K8" s="14"/>
      <c r="L8" s="14"/>
      <c r="M8" s="65"/>
      <c r="N8" s="65"/>
      <c r="O8" s="29"/>
      <c r="P8" s="20"/>
      <c r="Q8" s="67"/>
      <c r="R8" s="66"/>
    </row>
    <row r="9" spans="1:18" ht="15">
      <c r="A9" s="21"/>
      <c r="B9" s="155"/>
      <c r="C9" s="82"/>
      <c r="D9" s="176"/>
      <c r="E9" s="231"/>
      <c r="F9" s="168"/>
      <c r="G9" s="14"/>
      <c r="H9" s="14"/>
      <c r="I9" s="65"/>
      <c r="J9" s="65"/>
      <c r="K9" s="14"/>
      <c r="L9" s="14"/>
      <c r="M9" s="65"/>
      <c r="N9" s="65"/>
      <c r="O9" s="29"/>
      <c r="P9" s="20"/>
      <c r="Q9" s="67"/>
      <c r="R9" s="66"/>
    </row>
    <row r="10" spans="1:18" ht="15">
      <c r="A10" s="21"/>
      <c r="B10" s="82"/>
      <c r="C10" s="164" t="s">
        <v>110</v>
      </c>
      <c r="D10" s="177"/>
      <c r="E10" s="223" t="s">
        <v>111</v>
      </c>
      <c r="F10" s="168"/>
      <c r="G10" s="14"/>
      <c r="H10" s="14"/>
      <c r="I10" s="65"/>
      <c r="J10" s="65"/>
      <c r="K10" s="14"/>
      <c r="L10" s="14"/>
      <c r="M10" s="65"/>
      <c r="N10" s="65"/>
      <c r="O10" s="29"/>
      <c r="P10" s="20"/>
      <c r="Q10" s="67"/>
      <c r="R10" s="66"/>
    </row>
    <row r="11" spans="1:18" ht="15">
      <c r="A11" s="21"/>
      <c r="B11" s="82"/>
      <c r="C11" s="164" t="s">
        <v>63</v>
      </c>
      <c r="D11" s="177"/>
      <c r="E11" s="223" t="s">
        <v>64</v>
      </c>
      <c r="F11" s="168"/>
      <c r="G11" s="14"/>
      <c r="H11" s="14"/>
      <c r="I11" s="65"/>
      <c r="J11" s="65"/>
      <c r="K11" s="14"/>
      <c r="L11" s="14"/>
      <c r="M11" s="65"/>
      <c r="N11" s="65"/>
      <c r="O11" s="29"/>
      <c r="P11" s="20"/>
      <c r="Q11" s="67"/>
      <c r="R11" s="66"/>
    </row>
    <row r="12" spans="1:18" ht="15">
      <c r="A12" s="21"/>
      <c r="B12" s="155"/>
      <c r="C12" s="82"/>
      <c r="D12" s="176"/>
      <c r="E12" s="231"/>
      <c r="F12" s="168"/>
      <c r="G12" s="14"/>
      <c r="H12" s="14"/>
      <c r="I12" s="65"/>
      <c r="J12" s="65"/>
      <c r="K12" s="14"/>
      <c r="L12" s="14"/>
      <c r="M12" s="65"/>
      <c r="N12" s="65"/>
      <c r="O12" s="29"/>
      <c r="P12" s="20"/>
      <c r="Q12" s="67"/>
      <c r="R12" s="66"/>
    </row>
    <row r="13" spans="1:5" ht="11.25" customHeight="1" thickBot="1">
      <c r="A13" s="41" t="s">
        <v>138</v>
      </c>
      <c r="B13" s="41" t="s">
        <v>32</v>
      </c>
      <c r="C13" s="41" t="s">
        <v>65</v>
      </c>
      <c r="D13" s="41" t="s">
        <v>15</v>
      </c>
      <c r="E13" s="232" t="s">
        <v>52</v>
      </c>
    </row>
    <row r="14" spans="1:5" ht="15">
      <c r="A14" s="17">
        <v>1</v>
      </c>
      <c r="B14" s="17">
        <v>2</v>
      </c>
      <c r="C14" s="215" t="s">
        <v>119</v>
      </c>
      <c r="D14" s="216"/>
      <c r="E14" s="230">
        <v>86.438</v>
      </c>
    </row>
    <row r="15" spans="1:4" ht="15">
      <c r="A15" s="17"/>
      <c r="B15" s="17"/>
      <c r="C15" s="220" t="s">
        <v>74</v>
      </c>
      <c r="D15" s="216">
        <v>1998</v>
      </c>
    </row>
    <row r="16" spans="1:4" ht="15">
      <c r="A16" s="17"/>
      <c r="B16" s="17"/>
      <c r="C16" s="220" t="s">
        <v>80</v>
      </c>
      <c r="D16" s="216">
        <v>1999</v>
      </c>
    </row>
    <row r="17" spans="1:4" ht="15">
      <c r="A17" s="17"/>
      <c r="B17" s="17"/>
      <c r="C17" s="220" t="s">
        <v>81</v>
      </c>
      <c r="D17" s="216">
        <v>1999</v>
      </c>
    </row>
    <row r="18" spans="1:4" ht="15">
      <c r="A18" s="17"/>
      <c r="B18" s="17"/>
      <c r="C18" s="220" t="s">
        <v>83</v>
      </c>
      <c r="D18" s="216">
        <v>1999</v>
      </c>
    </row>
    <row r="19" spans="1:4" ht="15">
      <c r="A19" s="17"/>
      <c r="B19" s="17"/>
      <c r="C19" s="220" t="s">
        <v>77</v>
      </c>
      <c r="D19" s="216">
        <v>2000</v>
      </c>
    </row>
    <row r="20" spans="1:4" ht="15">
      <c r="A20" s="17"/>
      <c r="B20" s="17"/>
      <c r="C20" s="220" t="s">
        <v>75</v>
      </c>
      <c r="D20" s="216">
        <v>2000</v>
      </c>
    </row>
    <row r="21" spans="1:4" ht="15">
      <c r="A21" s="17"/>
      <c r="B21" s="17"/>
      <c r="C21" s="220" t="s">
        <v>78</v>
      </c>
      <c r="D21" s="216">
        <v>2000</v>
      </c>
    </row>
    <row r="22" spans="1:4" ht="15">
      <c r="A22" s="17"/>
      <c r="B22" s="17"/>
      <c r="C22" s="220" t="s">
        <v>84</v>
      </c>
      <c r="D22" s="216">
        <v>2000</v>
      </c>
    </row>
    <row r="23" spans="1:4" ht="15">
      <c r="A23" s="17"/>
      <c r="B23" s="17"/>
      <c r="C23" s="220" t="s">
        <v>86</v>
      </c>
      <c r="D23" s="216">
        <v>1999</v>
      </c>
    </row>
    <row r="24" spans="1:4" ht="15">
      <c r="A24" s="17"/>
      <c r="C24" s="220" t="s">
        <v>116</v>
      </c>
      <c r="D24" s="216">
        <v>1998</v>
      </c>
    </row>
    <row r="25" spans="1:4" ht="15">
      <c r="A25" s="17"/>
      <c r="B25" s="17" t="s">
        <v>102</v>
      </c>
      <c r="C25" s="220" t="s">
        <v>82</v>
      </c>
      <c r="D25" s="216">
        <v>1999</v>
      </c>
    </row>
    <row r="26" spans="1:5" ht="15" thickBot="1">
      <c r="A26" s="41"/>
      <c r="B26" s="41" t="s">
        <v>102</v>
      </c>
      <c r="C26" s="233" t="s">
        <v>112</v>
      </c>
      <c r="D26" s="234">
        <v>2000</v>
      </c>
      <c r="E26" s="232"/>
    </row>
    <row r="27" spans="1:6" ht="15">
      <c r="A27" s="17">
        <v>2</v>
      </c>
      <c r="B27" s="17">
        <v>3</v>
      </c>
      <c r="C27" s="215" t="s">
        <v>118</v>
      </c>
      <c r="D27" s="216"/>
      <c r="E27" s="230">
        <v>81.038</v>
      </c>
      <c r="F27" s="10"/>
    </row>
    <row r="28" spans="1:6" ht="15">
      <c r="A28" s="17"/>
      <c r="B28" s="17"/>
      <c r="C28" s="220" t="s">
        <v>106</v>
      </c>
      <c r="D28" s="216">
        <v>2000</v>
      </c>
      <c r="F28" s="10"/>
    </row>
    <row r="29" spans="1:6" ht="15">
      <c r="A29" s="17"/>
      <c r="B29" s="17"/>
      <c r="C29" s="220" t="s">
        <v>92</v>
      </c>
      <c r="D29" s="216">
        <v>2000</v>
      </c>
      <c r="F29" s="10"/>
    </row>
    <row r="30" spans="1:6" ht="15">
      <c r="A30" s="17"/>
      <c r="B30" s="17"/>
      <c r="C30" s="220" t="s">
        <v>93</v>
      </c>
      <c r="D30" s="216">
        <v>2000</v>
      </c>
      <c r="F30" s="10"/>
    </row>
    <row r="31" spans="1:6" ht="15">
      <c r="A31" s="17"/>
      <c r="B31" s="17"/>
      <c r="C31" s="220" t="s">
        <v>107</v>
      </c>
      <c r="D31" s="216">
        <v>2000</v>
      </c>
      <c r="F31" s="10"/>
    </row>
    <row r="32" spans="1:6" ht="15">
      <c r="A32" s="17"/>
      <c r="B32" s="17"/>
      <c r="C32" s="220" t="s">
        <v>95</v>
      </c>
      <c r="D32" s="216">
        <v>1999</v>
      </c>
      <c r="F32" s="10"/>
    </row>
    <row r="33" spans="1:6" ht="15">
      <c r="A33" s="17"/>
      <c r="B33" s="17"/>
      <c r="C33" s="220" t="s">
        <v>96</v>
      </c>
      <c r="D33" s="216">
        <v>1999</v>
      </c>
      <c r="F33" s="10"/>
    </row>
    <row r="34" spans="1:6" ht="15">
      <c r="A34" s="17"/>
      <c r="B34" s="17"/>
      <c r="C34" s="220" t="s">
        <v>76</v>
      </c>
      <c r="D34" s="216">
        <v>1999</v>
      </c>
      <c r="F34" s="10"/>
    </row>
    <row r="35" spans="1:6" ht="15">
      <c r="A35" s="17"/>
      <c r="B35" s="17"/>
      <c r="C35" s="220" t="s">
        <v>85</v>
      </c>
      <c r="D35" s="216">
        <v>2000</v>
      </c>
      <c r="F35" s="10"/>
    </row>
    <row r="36" spans="1:6" ht="15">
      <c r="A36" s="17"/>
      <c r="B36" s="17"/>
      <c r="C36" s="220" t="s">
        <v>97</v>
      </c>
      <c r="D36" s="216">
        <v>2000</v>
      </c>
      <c r="F36" s="10"/>
    </row>
    <row r="37" spans="1:6" ht="15" thickBot="1">
      <c r="A37" s="41"/>
      <c r="B37" s="41"/>
      <c r="C37" s="233" t="s">
        <v>98</v>
      </c>
      <c r="D37" s="234">
        <v>2000</v>
      </c>
      <c r="E37" s="232"/>
      <c r="F37" s="10"/>
    </row>
    <row r="38" spans="1:6" ht="15">
      <c r="A38" s="17">
        <v>3</v>
      </c>
      <c r="B38" s="17">
        <v>1</v>
      </c>
      <c r="C38" s="215" t="s">
        <v>87</v>
      </c>
      <c r="D38" s="222"/>
      <c r="E38" s="230">
        <v>74.425</v>
      </c>
      <c r="F38" s="10"/>
    </row>
    <row r="39" spans="1:6" ht="15">
      <c r="A39" s="17"/>
      <c r="B39" s="17"/>
      <c r="C39" s="220" t="s">
        <v>115</v>
      </c>
      <c r="D39" s="216">
        <v>1998</v>
      </c>
      <c r="F39" s="10"/>
    </row>
    <row r="40" spans="1:6" ht="15">
      <c r="A40" s="17"/>
      <c r="B40" s="17"/>
      <c r="C40" s="220" t="s">
        <v>91</v>
      </c>
      <c r="D40" s="216">
        <v>1999</v>
      </c>
      <c r="F40" s="10"/>
    </row>
    <row r="41" spans="1:6" ht="15">
      <c r="A41" s="17"/>
      <c r="B41" s="17"/>
      <c r="C41" s="220" t="s">
        <v>90</v>
      </c>
      <c r="D41" s="216">
        <v>1999</v>
      </c>
      <c r="F41" s="10"/>
    </row>
    <row r="42" spans="1:6" ht="15">
      <c r="A42" s="17"/>
      <c r="B42" s="17"/>
      <c r="C42" s="220" t="s">
        <v>89</v>
      </c>
      <c r="D42" s="216">
        <v>2000</v>
      </c>
      <c r="F42" s="10"/>
    </row>
    <row r="43" spans="1:6" ht="15">
      <c r="A43" s="17"/>
      <c r="B43" s="17"/>
      <c r="C43" s="220" t="s">
        <v>88</v>
      </c>
      <c r="D43" s="216">
        <v>2000</v>
      </c>
      <c r="F43" s="10"/>
    </row>
    <row r="44" spans="1:6" ht="15">
      <c r="A44" s="17"/>
      <c r="B44" s="17"/>
      <c r="C44" s="220" t="s">
        <v>117</v>
      </c>
      <c r="D44" s="216">
        <v>2000</v>
      </c>
      <c r="F44" s="10"/>
    </row>
    <row r="45" spans="1:6" ht="12.75">
      <c r="A45" s="17"/>
      <c r="B45" s="17"/>
      <c r="C45" s="17"/>
      <c r="D45" s="17"/>
      <c r="F45" s="10"/>
    </row>
    <row r="46" spans="1:6" ht="12.75">
      <c r="A46" s="17"/>
      <c r="B46" s="17"/>
      <c r="C46" s="17"/>
      <c r="D46" s="17"/>
      <c r="F46" s="10"/>
    </row>
    <row r="47" spans="1:6" ht="12.75">
      <c r="A47" s="17"/>
      <c r="B47" s="17"/>
      <c r="C47" s="17"/>
      <c r="D47" s="17"/>
      <c r="F47" s="10"/>
    </row>
    <row r="48" ht="12.75">
      <c r="F48" s="10"/>
    </row>
    <row r="49" ht="12.75">
      <c r="F49" s="10"/>
    </row>
    <row r="50" ht="12.75">
      <c r="F50" s="10"/>
    </row>
    <row r="51" ht="12.75">
      <c r="F51" s="10"/>
    </row>
    <row r="52" ht="12.75">
      <c r="F52" s="10"/>
    </row>
    <row r="53" ht="12.75">
      <c r="F53" s="10"/>
    </row>
    <row r="54" ht="12.75">
      <c r="F54" s="10"/>
    </row>
  </sheetData>
  <sheetProtection/>
  <printOptions/>
  <pageMargins left="0.14" right="0.14" top="0.23" bottom="0.44" header="0.31" footer="0.1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5" zoomScaleNormal="75" zoomScalePageLayoutView="0" workbookViewId="0" topLeftCell="A1">
      <selection activeCell="A25" sqref="A25"/>
    </sheetView>
  </sheetViews>
  <sheetFormatPr defaultColWidth="9.00390625" defaultRowHeight="12.75"/>
  <cols>
    <col min="2" max="2" width="11.875" style="193" customWidth="1"/>
    <col min="3" max="3" width="25.50390625" style="191" bestFit="1" customWidth="1"/>
    <col min="4" max="4" width="8.625" style="191" customWidth="1"/>
    <col min="5" max="5" width="18.875" style="191" customWidth="1"/>
    <col min="6" max="8" width="9.25390625" style="199" bestFit="1" customWidth="1"/>
  </cols>
  <sheetData>
    <row r="1" spans="1:18" s="10" customFormat="1" ht="15">
      <c r="A1" s="21"/>
      <c r="B1" s="155" t="s">
        <v>109</v>
      </c>
      <c r="C1" s="82"/>
      <c r="D1" s="157"/>
      <c r="E1" s="157"/>
      <c r="F1" s="168"/>
      <c r="G1" s="14"/>
      <c r="H1" s="14"/>
      <c r="I1" s="65"/>
      <c r="J1" s="65"/>
      <c r="K1" s="14"/>
      <c r="L1" s="14"/>
      <c r="M1" s="65"/>
      <c r="N1" s="65"/>
      <c r="O1" s="29"/>
      <c r="P1" s="20"/>
      <c r="Q1" s="67"/>
      <c r="R1" s="66"/>
    </row>
    <row r="2" spans="1:18" s="10" customFormat="1" ht="15">
      <c r="A2" s="21"/>
      <c r="B2" s="155" t="s">
        <v>108</v>
      </c>
      <c r="C2" s="83"/>
      <c r="D2" s="175"/>
      <c r="E2" s="161"/>
      <c r="F2" s="168"/>
      <c r="G2" s="14"/>
      <c r="H2" s="14"/>
      <c r="I2" s="65"/>
      <c r="J2" s="65"/>
      <c r="K2" s="14"/>
      <c r="L2" s="14"/>
      <c r="M2" s="65"/>
      <c r="N2" s="65"/>
      <c r="O2" s="29"/>
      <c r="P2" s="20"/>
      <c r="Q2" s="67"/>
      <c r="R2" s="66"/>
    </row>
    <row r="3" spans="1:18" s="10" customFormat="1" ht="15">
      <c r="A3" s="21"/>
      <c r="B3" s="155"/>
      <c r="C3" s="83"/>
      <c r="D3" s="175"/>
      <c r="E3" s="161"/>
      <c r="F3" s="168"/>
      <c r="G3" s="14"/>
      <c r="H3" s="14"/>
      <c r="I3" s="65"/>
      <c r="J3" s="65"/>
      <c r="K3" s="14"/>
      <c r="L3" s="14"/>
      <c r="M3" s="65"/>
      <c r="N3" s="65"/>
      <c r="O3" s="29"/>
      <c r="P3" s="20"/>
      <c r="Q3" s="67"/>
      <c r="R3" s="66"/>
    </row>
    <row r="4" spans="1:18" s="10" customFormat="1" ht="15">
      <c r="A4" s="21"/>
      <c r="B4" s="155" t="s">
        <v>147</v>
      </c>
      <c r="C4" s="83"/>
      <c r="D4" s="175"/>
      <c r="E4" s="161"/>
      <c r="F4" s="155" t="s">
        <v>148</v>
      </c>
      <c r="G4" s="14"/>
      <c r="H4" s="14"/>
      <c r="I4" s="65"/>
      <c r="J4" s="65"/>
      <c r="K4" s="14"/>
      <c r="L4" s="14"/>
      <c r="M4" s="65"/>
      <c r="N4" s="65"/>
      <c r="O4" s="29"/>
      <c r="P4" s="20"/>
      <c r="Q4" s="67"/>
      <c r="R4" s="66"/>
    </row>
    <row r="5" spans="1:18" s="10" customFormat="1" ht="15">
      <c r="A5" s="21"/>
      <c r="B5" s="155"/>
      <c r="C5" s="82"/>
      <c r="D5" s="157"/>
      <c r="E5" s="162"/>
      <c r="F5" s="168"/>
      <c r="G5" s="14"/>
      <c r="H5" s="14"/>
      <c r="I5" s="65"/>
      <c r="J5" s="65"/>
      <c r="K5" s="14"/>
      <c r="L5" s="14"/>
      <c r="M5" s="65"/>
      <c r="N5" s="65"/>
      <c r="O5" s="29"/>
      <c r="P5" s="20"/>
      <c r="Q5" s="67"/>
      <c r="R5" s="66"/>
    </row>
    <row r="6" spans="1:18" s="10" customFormat="1" ht="15">
      <c r="A6" s="21"/>
      <c r="B6" s="155" t="s">
        <v>57</v>
      </c>
      <c r="C6" s="83"/>
      <c r="D6" s="162"/>
      <c r="E6" s="161" t="s">
        <v>69</v>
      </c>
      <c r="F6" s="168"/>
      <c r="G6" s="14"/>
      <c r="H6" s="14"/>
      <c r="I6" s="65"/>
      <c r="J6" s="65"/>
      <c r="K6" s="14"/>
      <c r="L6" s="14"/>
      <c r="M6" s="65"/>
      <c r="N6" s="65"/>
      <c r="O6" s="29"/>
      <c r="P6" s="20"/>
      <c r="Q6" s="67"/>
      <c r="R6" s="66"/>
    </row>
    <row r="7" spans="1:18" s="10" customFormat="1" ht="15">
      <c r="A7" s="21"/>
      <c r="B7" s="155"/>
      <c r="C7" s="82"/>
      <c r="D7" s="157"/>
      <c r="E7" s="157"/>
      <c r="F7" s="168"/>
      <c r="G7" s="14"/>
      <c r="H7" s="14"/>
      <c r="I7" s="65"/>
      <c r="J7" s="65"/>
      <c r="K7" s="14"/>
      <c r="L7" s="14"/>
      <c r="M7" s="65"/>
      <c r="N7" s="65"/>
      <c r="O7" s="29"/>
      <c r="P7" s="20"/>
      <c r="Q7" s="67"/>
      <c r="R7" s="66"/>
    </row>
    <row r="8" spans="1:18" s="10" customFormat="1" ht="15">
      <c r="A8" s="21"/>
      <c r="B8" s="155" t="s">
        <v>122</v>
      </c>
      <c r="C8" s="82"/>
      <c r="D8" s="176"/>
      <c r="E8" s="159"/>
      <c r="F8" s="168"/>
      <c r="G8" s="14"/>
      <c r="H8" s="14"/>
      <c r="I8" s="65"/>
      <c r="J8" s="65"/>
      <c r="K8" s="14"/>
      <c r="L8" s="14"/>
      <c r="M8" s="65"/>
      <c r="N8" s="65"/>
      <c r="O8" s="29"/>
      <c r="P8" s="20"/>
      <c r="Q8" s="67"/>
      <c r="R8" s="66"/>
    </row>
    <row r="9" spans="1:18" s="10" customFormat="1" ht="15">
      <c r="A9" s="21"/>
      <c r="B9" s="82"/>
      <c r="C9" s="155"/>
      <c r="D9" s="176"/>
      <c r="E9" s="159"/>
      <c r="F9" s="168"/>
      <c r="G9" s="14"/>
      <c r="H9" s="14"/>
      <c r="I9" s="65"/>
      <c r="J9" s="65"/>
      <c r="K9" s="14"/>
      <c r="L9" s="14"/>
      <c r="M9" s="65"/>
      <c r="N9" s="65"/>
      <c r="O9" s="29"/>
      <c r="P9" s="20"/>
      <c r="Q9" s="67"/>
      <c r="R9" s="66"/>
    </row>
    <row r="10" spans="1:18" s="10" customFormat="1" ht="15">
      <c r="A10" s="21"/>
      <c r="B10" s="82"/>
      <c r="C10" s="164" t="s">
        <v>110</v>
      </c>
      <c r="D10" s="177"/>
      <c r="E10" s="223" t="s">
        <v>111</v>
      </c>
      <c r="F10" s="168"/>
      <c r="G10" s="14"/>
      <c r="H10" s="14"/>
      <c r="I10" s="65"/>
      <c r="J10" s="65"/>
      <c r="K10" s="14"/>
      <c r="L10" s="14"/>
      <c r="M10" s="65"/>
      <c r="N10" s="65"/>
      <c r="O10" s="29"/>
      <c r="P10" s="20"/>
      <c r="Q10" s="67"/>
      <c r="R10" s="66"/>
    </row>
    <row r="11" spans="1:18" s="10" customFormat="1" ht="15">
      <c r="A11" s="21"/>
      <c r="B11" s="82"/>
      <c r="C11" s="164" t="s">
        <v>63</v>
      </c>
      <c r="D11" s="177"/>
      <c r="E11" s="223" t="s">
        <v>64</v>
      </c>
      <c r="F11" s="168"/>
      <c r="G11" s="14"/>
      <c r="H11" s="14"/>
      <c r="I11" s="65"/>
      <c r="J11" s="65"/>
      <c r="K11" s="14"/>
      <c r="L11" s="14"/>
      <c r="M11" s="65"/>
      <c r="N11" s="65"/>
      <c r="O11" s="29"/>
      <c r="P11" s="20"/>
      <c r="Q11" s="67"/>
      <c r="R11" s="66"/>
    </row>
    <row r="12" spans="2:4" ht="18.75" customHeight="1">
      <c r="B12" s="246"/>
      <c r="C12" s="246"/>
      <c r="D12" s="246"/>
    </row>
    <row r="13" spans="1:8" s="45" customFormat="1" ht="15.75" thickBot="1">
      <c r="A13" s="40" t="s">
        <v>31</v>
      </c>
      <c r="B13" s="40" t="s">
        <v>32</v>
      </c>
      <c r="C13" s="40" t="s">
        <v>47</v>
      </c>
      <c r="D13" s="40" t="s">
        <v>15</v>
      </c>
      <c r="E13" s="40" t="s">
        <v>33</v>
      </c>
      <c r="F13" s="200" t="s">
        <v>67</v>
      </c>
      <c r="G13" s="201" t="s">
        <v>36</v>
      </c>
      <c r="H13" s="200" t="s">
        <v>21</v>
      </c>
    </row>
    <row r="14" spans="1:8" ht="15">
      <c r="A14" s="198">
        <v>1</v>
      </c>
      <c r="B14" s="194">
        <v>3</v>
      </c>
      <c r="C14" s="170" t="s">
        <v>80</v>
      </c>
      <c r="D14" s="180">
        <v>1999</v>
      </c>
      <c r="E14" s="170" t="s">
        <v>119</v>
      </c>
      <c r="F14" s="202">
        <v>70.3232</v>
      </c>
      <c r="G14" s="203">
        <v>87.113</v>
      </c>
      <c r="H14" s="204">
        <v>78.718</v>
      </c>
    </row>
    <row r="15" spans="2:8" ht="15">
      <c r="B15" s="194">
        <v>3</v>
      </c>
      <c r="C15" s="170" t="s">
        <v>81</v>
      </c>
      <c r="D15" s="180">
        <v>1999</v>
      </c>
      <c r="E15" s="170" t="s">
        <v>119</v>
      </c>
      <c r="F15" s="202">
        <v>70.3232</v>
      </c>
      <c r="G15" s="203">
        <v>87.113</v>
      </c>
      <c r="H15" s="204">
        <v>78.718</v>
      </c>
    </row>
    <row r="16" spans="1:8" ht="15">
      <c r="A16">
        <v>2</v>
      </c>
      <c r="B16" s="194">
        <v>1</v>
      </c>
      <c r="C16" s="170" t="s">
        <v>78</v>
      </c>
      <c r="D16" s="180">
        <v>2000</v>
      </c>
      <c r="E16" s="170" t="s">
        <v>119</v>
      </c>
      <c r="F16" s="202">
        <v>66.56</v>
      </c>
      <c r="G16" s="203">
        <v>84.4</v>
      </c>
      <c r="H16" s="204">
        <f>(F16+G16)/2</f>
        <v>75.48</v>
      </c>
    </row>
    <row r="17" spans="2:8" ht="15">
      <c r="B17" s="194">
        <v>1</v>
      </c>
      <c r="C17" s="170" t="s">
        <v>75</v>
      </c>
      <c r="D17" s="180">
        <v>2000</v>
      </c>
      <c r="E17" s="170" t="s">
        <v>119</v>
      </c>
      <c r="F17" s="202">
        <v>66.56</v>
      </c>
      <c r="G17" s="203">
        <v>84.4</v>
      </c>
      <c r="H17" s="204">
        <f>(F17+G17)/2</f>
        <v>75.48</v>
      </c>
    </row>
    <row r="18" spans="1:8" ht="15">
      <c r="A18">
        <v>3</v>
      </c>
      <c r="B18" s="194">
        <v>2</v>
      </c>
      <c r="C18" s="170" t="s">
        <v>112</v>
      </c>
      <c r="D18" s="180">
        <v>2000</v>
      </c>
      <c r="E18" s="170" t="s">
        <v>119</v>
      </c>
      <c r="F18" s="202">
        <v>64.975</v>
      </c>
      <c r="G18" s="203">
        <v>81.5375</v>
      </c>
      <c r="H18" s="204">
        <v>73.256</v>
      </c>
    </row>
    <row r="19" spans="1:8" ht="15">
      <c r="A19">
        <v>4</v>
      </c>
      <c r="B19" s="194">
        <v>4</v>
      </c>
      <c r="C19" s="170" t="s">
        <v>98</v>
      </c>
      <c r="D19" s="180">
        <v>2000</v>
      </c>
      <c r="E19" s="170" t="s">
        <v>118</v>
      </c>
      <c r="F19" s="202">
        <v>60.2783</v>
      </c>
      <c r="G19" s="203">
        <v>75.725</v>
      </c>
      <c r="H19" s="204">
        <f aca="true" t="shared" si="0" ref="H19:H27">(F19+G19)/2</f>
        <v>68.00165</v>
      </c>
    </row>
    <row r="20" spans="2:8" ht="15">
      <c r="B20" s="194">
        <v>4</v>
      </c>
      <c r="C20" s="170" t="s">
        <v>97</v>
      </c>
      <c r="D20" s="180">
        <v>2000</v>
      </c>
      <c r="E20" s="170" t="s">
        <v>118</v>
      </c>
      <c r="F20" s="202">
        <v>60.2783</v>
      </c>
      <c r="G20" s="203">
        <v>75.725</v>
      </c>
      <c r="H20" s="204">
        <f t="shared" si="0"/>
        <v>68.00165</v>
      </c>
    </row>
    <row r="21" spans="1:8" ht="15">
      <c r="A21">
        <v>5</v>
      </c>
      <c r="B21" s="194">
        <v>5</v>
      </c>
      <c r="C21" s="170" t="s">
        <v>89</v>
      </c>
      <c r="D21" s="180">
        <v>2000</v>
      </c>
      <c r="E21" s="170" t="s">
        <v>87</v>
      </c>
      <c r="F21" s="202">
        <v>57.616</v>
      </c>
      <c r="G21" s="203">
        <v>73.8125</v>
      </c>
      <c r="H21" s="204">
        <f t="shared" si="0"/>
        <v>65.71424999999999</v>
      </c>
    </row>
    <row r="22" spans="2:8" ht="15">
      <c r="B22" s="194">
        <v>5</v>
      </c>
      <c r="C22" s="170" t="s">
        <v>90</v>
      </c>
      <c r="D22" s="180">
        <v>1999</v>
      </c>
      <c r="E22" s="170" t="s">
        <v>87</v>
      </c>
      <c r="F22" s="202">
        <v>57.616</v>
      </c>
      <c r="G22" s="203">
        <v>73.8125</v>
      </c>
      <c r="H22" s="204">
        <f t="shared" si="0"/>
        <v>65.71424999999999</v>
      </c>
    </row>
    <row r="23" spans="1:8" ht="15">
      <c r="A23">
        <v>6</v>
      </c>
      <c r="B23" s="194">
        <v>6</v>
      </c>
      <c r="C23" s="170" t="s">
        <v>91</v>
      </c>
      <c r="D23" s="180">
        <v>1999</v>
      </c>
      <c r="E23" s="170" t="s">
        <v>87</v>
      </c>
      <c r="F23" s="202">
        <v>52.735</v>
      </c>
      <c r="G23" s="203">
        <v>72.525</v>
      </c>
      <c r="H23" s="204">
        <f t="shared" si="0"/>
        <v>62.63</v>
      </c>
    </row>
    <row r="24" spans="3:8" ht="15">
      <c r="C24" s="170" t="s">
        <v>115</v>
      </c>
      <c r="D24" s="180">
        <v>1998</v>
      </c>
      <c r="E24" s="170" t="s">
        <v>87</v>
      </c>
      <c r="F24" s="202">
        <v>52.735</v>
      </c>
      <c r="G24" s="203">
        <v>72.525</v>
      </c>
      <c r="H24" s="204">
        <f t="shared" si="0"/>
        <v>62.63</v>
      </c>
    </row>
    <row r="25" spans="2:8" ht="15">
      <c r="B25" s="194">
        <v>6</v>
      </c>
      <c r="C25" s="170" t="s">
        <v>116</v>
      </c>
      <c r="D25" s="180">
        <v>1998</v>
      </c>
      <c r="E25" s="170" t="s">
        <v>119</v>
      </c>
      <c r="F25" s="202">
        <v>64.975</v>
      </c>
      <c r="G25" s="203">
        <v>81.5375</v>
      </c>
      <c r="H25" s="204">
        <v>73.256</v>
      </c>
    </row>
    <row r="26" spans="1:8" ht="15">
      <c r="A26">
        <v>7</v>
      </c>
      <c r="B26" s="194">
        <v>7</v>
      </c>
      <c r="C26" s="170" t="s">
        <v>96</v>
      </c>
      <c r="D26" s="180">
        <v>1999</v>
      </c>
      <c r="E26" s="170" t="s">
        <v>118</v>
      </c>
      <c r="F26" s="202">
        <v>51.128</v>
      </c>
      <c r="G26" s="203">
        <v>70.3875</v>
      </c>
      <c r="H26" s="204">
        <f t="shared" si="0"/>
        <v>60.75775</v>
      </c>
    </row>
    <row r="27" spans="2:8" ht="15">
      <c r="B27" s="194">
        <v>7</v>
      </c>
      <c r="C27" s="170" t="s">
        <v>95</v>
      </c>
      <c r="D27" s="180">
        <v>1999</v>
      </c>
      <c r="E27" s="170" t="s">
        <v>118</v>
      </c>
      <c r="F27" s="202">
        <v>51.128</v>
      </c>
      <c r="G27" s="203">
        <v>70.3875</v>
      </c>
      <c r="H27" s="204">
        <f t="shared" si="0"/>
        <v>60.75775</v>
      </c>
    </row>
    <row r="28" ht="15">
      <c r="F28" s="205"/>
    </row>
    <row r="29" ht="15">
      <c r="F29" s="205"/>
    </row>
    <row r="30" ht="15">
      <c r="F30" s="205"/>
    </row>
    <row r="31" ht="15">
      <c r="F31" s="205"/>
    </row>
    <row r="32" ht="15">
      <c r="F32" s="205"/>
    </row>
    <row r="33" ht="15">
      <c r="F33" s="205"/>
    </row>
    <row r="34" ht="15">
      <c r="F34" s="205"/>
    </row>
    <row r="35" ht="15">
      <c r="F35" s="205"/>
    </row>
    <row r="36" ht="15">
      <c r="F36" s="205"/>
    </row>
    <row r="37" ht="15">
      <c r="F37" s="205"/>
    </row>
    <row r="38" ht="15">
      <c r="F38" s="205"/>
    </row>
  </sheetData>
  <sheetProtection/>
  <mergeCells count="1">
    <mergeCell ref="B12:D12"/>
  </mergeCells>
  <printOptions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0">
      <selection activeCell="A25" sqref="A25"/>
    </sheetView>
  </sheetViews>
  <sheetFormatPr defaultColWidth="9.125" defaultRowHeight="12.75"/>
  <cols>
    <col min="1" max="1" width="6.625" style="12" customWidth="1"/>
    <col min="2" max="2" width="4.875" style="10" customWidth="1"/>
    <col min="3" max="3" width="26.50390625" style="10" bestFit="1" customWidth="1"/>
    <col min="4" max="4" width="6.125" style="10" customWidth="1"/>
    <col min="5" max="5" width="5.875" style="11" bestFit="1" customWidth="1"/>
    <col min="6" max="6" width="5.875" style="211" customWidth="1"/>
    <col min="7" max="7" width="9.00390625" style="11" bestFit="1" customWidth="1"/>
    <col min="8" max="8" width="9.375" style="45" bestFit="1" customWidth="1"/>
    <col min="9" max="16384" width="9.125" style="10" customWidth="1"/>
  </cols>
  <sheetData>
    <row r="1" spans="1:18" ht="15">
      <c r="A1" s="21"/>
      <c r="B1" s="155" t="s">
        <v>109</v>
      </c>
      <c r="C1" s="82"/>
      <c r="D1" s="157"/>
      <c r="E1" s="157"/>
      <c r="F1" s="168"/>
      <c r="G1" s="14"/>
      <c r="H1" s="14"/>
      <c r="I1" s="65"/>
      <c r="J1" s="65"/>
      <c r="K1" s="14"/>
      <c r="L1" s="14"/>
      <c r="M1" s="65"/>
      <c r="N1" s="65"/>
      <c r="O1" s="29"/>
      <c r="P1" s="20"/>
      <c r="Q1" s="67"/>
      <c r="R1" s="66"/>
    </row>
    <row r="2" spans="1:18" ht="15">
      <c r="A2" s="21"/>
      <c r="B2" s="155" t="s">
        <v>108</v>
      </c>
      <c r="C2" s="83"/>
      <c r="D2" s="175"/>
      <c r="E2" s="161"/>
      <c r="F2" s="168"/>
      <c r="G2" s="14"/>
      <c r="H2" s="14"/>
      <c r="I2" s="65"/>
      <c r="J2" s="65"/>
      <c r="K2" s="14"/>
      <c r="L2" s="14"/>
      <c r="M2" s="65"/>
      <c r="N2" s="65"/>
      <c r="O2" s="29"/>
      <c r="P2" s="20"/>
      <c r="Q2" s="67"/>
      <c r="R2" s="66"/>
    </row>
    <row r="3" spans="1:18" ht="15">
      <c r="A3" s="21"/>
      <c r="B3" s="155"/>
      <c r="C3" s="83"/>
      <c r="D3" s="175"/>
      <c r="E3" s="161"/>
      <c r="F3" s="168"/>
      <c r="G3" s="14"/>
      <c r="H3" s="14"/>
      <c r="I3" s="65"/>
      <c r="J3" s="65"/>
      <c r="K3" s="14"/>
      <c r="L3" s="14"/>
      <c r="M3" s="65"/>
      <c r="N3" s="65"/>
      <c r="O3" s="29"/>
      <c r="P3" s="20"/>
      <c r="Q3" s="67"/>
      <c r="R3" s="66"/>
    </row>
    <row r="4" spans="1:18" ht="15">
      <c r="A4" s="21"/>
      <c r="B4" s="155" t="s">
        <v>147</v>
      </c>
      <c r="C4" s="83"/>
      <c r="D4" s="175"/>
      <c r="E4" s="161"/>
      <c r="F4" s="155" t="s">
        <v>148</v>
      </c>
      <c r="G4" s="14"/>
      <c r="H4" s="14"/>
      <c r="I4" s="65"/>
      <c r="J4" s="65"/>
      <c r="K4" s="14"/>
      <c r="L4" s="14"/>
      <c r="M4" s="65"/>
      <c r="N4" s="65"/>
      <c r="O4" s="29"/>
      <c r="P4" s="20"/>
      <c r="Q4" s="67"/>
      <c r="R4" s="66"/>
    </row>
    <row r="5" spans="1:18" ht="15">
      <c r="A5" s="21"/>
      <c r="B5" s="155"/>
      <c r="C5" s="82"/>
      <c r="D5" s="157"/>
      <c r="E5" s="162"/>
      <c r="F5" s="168"/>
      <c r="G5" s="14"/>
      <c r="H5" s="14"/>
      <c r="I5" s="65"/>
      <c r="J5" s="65"/>
      <c r="K5" s="14"/>
      <c r="L5" s="14"/>
      <c r="M5" s="65"/>
      <c r="N5" s="65"/>
      <c r="O5" s="29"/>
      <c r="P5" s="20"/>
      <c r="Q5" s="67"/>
      <c r="R5" s="66"/>
    </row>
    <row r="6" spans="1:18" ht="15">
      <c r="A6" s="21"/>
      <c r="B6" s="155" t="s">
        <v>58</v>
      </c>
      <c r="C6" s="83"/>
      <c r="D6" s="162"/>
      <c r="E6" s="161" t="s">
        <v>69</v>
      </c>
      <c r="F6" s="168"/>
      <c r="G6" s="14"/>
      <c r="H6" s="14"/>
      <c r="I6" s="65"/>
      <c r="J6" s="65"/>
      <c r="K6" s="14"/>
      <c r="L6" s="14"/>
      <c r="M6" s="65"/>
      <c r="N6" s="65"/>
      <c r="O6" s="29"/>
      <c r="P6" s="20"/>
      <c r="Q6" s="67"/>
      <c r="R6" s="66"/>
    </row>
    <row r="7" spans="1:18" ht="15">
      <c r="A7" s="21"/>
      <c r="B7" s="155"/>
      <c r="C7" s="82"/>
      <c r="D7" s="157"/>
      <c r="E7" s="157"/>
      <c r="F7" s="168"/>
      <c r="G7" s="14"/>
      <c r="H7" s="14"/>
      <c r="I7" s="65"/>
      <c r="J7" s="65"/>
      <c r="K7" s="14"/>
      <c r="L7" s="14"/>
      <c r="M7" s="65"/>
      <c r="N7" s="65"/>
      <c r="O7" s="29"/>
      <c r="P7" s="20"/>
      <c r="Q7" s="67"/>
      <c r="R7" s="66"/>
    </row>
    <row r="8" spans="1:18" ht="15">
      <c r="A8" s="21"/>
      <c r="B8" s="155" t="s">
        <v>122</v>
      </c>
      <c r="C8" s="82"/>
      <c r="D8" s="176"/>
      <c r="E8" s="159"/>
      <c r="F8" s="168"/>
      <c r="G8" s="14"/>
      <c r="H8" s="14"/>
      <c r="I8" s="65"/>
      <c r="J8" s="65"/>
      <c r="K8" s="14"/>
      <c r="L8" s="14"/>
      <c r="M8" s="65"/>
      <c r="N8" s="65"/>
      <c r="O8" s="29"/>
      <c r="P8" s="20"/>
      <c r="Q8" s="67"/>
      <c r="R8" s="66"/>
    </row>
    <row r="9" spans="1:18" ht="15">
      <c r="A9" s="21"/>
      <c r="B9" s="155"/>
      <c r="C9" s="82"/>
      <c r="D9" s="176"/>
      <c r="E9" s="159"/>
      <c r="F9" s="168"/>
      <c r="G9" s="14"/>
      <c r="H9" s="14"/>
      <c r="I9" s="65"/>
      <c r="J9" s="65"/>
      <c r="K9" s="14"/>
      <c r="L9" s="14"/>
      <c r="M9" s="65"/>
      <c r="N9" s="65"/>
      <c r="O9" s="29"/>
      <c r="P9" s="20"/>
      <c r="Q9" s="67"/>
      <c r="R9" s="66"/>
    </row>
    <row r="10" spans="1:18" ht="15">
      <c r="A10" s="21"/>
      <c r="B10" s="82"/>
      <c r="C10" s="164" t="s">
        <v>110</v>
      </c>
      <c r="D10" s="177"/>
      <c r="E10" s="223" t="s">
        <v>111</v>
      </c>
      <c r="F10" s="168"/>
      <c r="G10" s="14"/>
      <c r="H10" s="14"/>
      <c r="I10" s="65"/>
      <c r="J10" s="65"/>
      <c r="K10" s="14"/>
      <c r="L10" s="14"/>
      <c r="M10" s="65"/>
      <c r="N10" s="65"/>
      <c r="O10" s="29"/>
      <c r="P10" s="20"/>
      <c r="Q10" s="67"/>
      <c r="R10" s="66"/>
    </row>
    <row r="11" spans="1:18" ht="15">
      <c r="A11" s="21"/>
      <c r="B11" s="82"/>
      <c r="C11" s="164" t="s">
        <v>63</v>
      </c>
      <c r="D11" s="177"/>
      <c r="E11" s="223" t="s">
        <v>64</v>
      </c>
      <c r="F11" s="168"/>
      <c r="G11" s="14"/>
      <c r="H11" s="14"/>
      <c r="I11" s="65"/>
      <c r="J11" s="65"/>
      <c r="K11" s="14"/>
      <c r="L11" s="14"/>
      <c r="M11" s="65"/>
      <c r="N11" s="65"/>
      <c r="O11" s="29"/>
      <c r="P11" s="20"/>
      <c r="Q11" s="67"/>
      <c r="R11" s="66"/>
    </row>
    <row r="13" spans="1:8" s="14" customFormat="1" ht="10.5" thickBot="1">
      <c r="A13" s="40" t="s">
        <v>31</v>
      </c>
      <c r="B13" s="41" t="s">
        <v>32</v>
      </c>
      <c r="C13" s="41" t="s">
        <v>51</v>
      </c>
      <c r="D13" s="41" t="s">
        <v>15</v>
      </c>
      <c r="E13" s="235" t="s">
        <v>36</v>
      </c>
      <c r="F13" s="236" t="s">
        <v>143</v>
      </c>
      <c r="G13" s="235" t="s">
        <v>34</v>
      </c>
      <c r="H13" s="59" t="s">
        <v>52</v>
      </c>
    </row>
    <row r="14" spans="1:10" s="53" customFormat="1" ht="15">
      <c r="A14" s="53">
        <v>1</v>
      </c>
      <c r="B14" s="53">
        <v>1</v>
      </c>
      <c r="C14" s="214" t="s">
        <v>142</v>
      </c>
      <c r="E14" s="36">
        <v>86.78</v>
      </c>
      <c r="F14" s="213"/>
      <c r="G14" s="36">
        <v>67.3219</v>
      </c>
      <c r="H14" s="210">
        <f>(E14+G14)/2</f>
        <v>77.05095</v>
      </c>
      <c r="J14" s="14"/>
    </row>
    <row r="15" spans="1:10" s="14" customFormat="1" ht="15">
      <c r="A15" s="21"/>
      <c r="C15" s="170" t="s">
        <v>74</v>
      </c>
      <c r="D15" s="180">
        <v>1998</v>
      </c>
      <c r="E15" s="52"/>
      <c r="F15" s="212"/>
      <c r="G15" s="171"/>
      <c r="H15" s="53"/>
      <c r="J15" s="53"/>
    </row>
    <row r="16" spans="1:8" s="14" customFormat="1" ht="15">
      <c r="A16" s="21"/>
      <c r="C16" s="170" t="s">
        <v>80</v>
      </c>
      <c r="D16" s="180">
        <v>1999</v>
      </c>
      <c r="E16" s="52"/>
      <c r="F16" s="212"/>
      <c r="G16" s="171"/>
      <c r="H16" s="53"/>
    </row>
    <row r="17" spans="1:8" s="14" customFormat="1" ht="15">
      <c r="A17" s="21"/>
      <c r="C17" s="170" t="s">
        <v>81</v>
      </c>
      <c r="D17" s="180">
        <v>1999</v>
      </c>
      <c r="E17" s="52"/>
      <c r="F17" s="212"/>
      <c r="G17" s="171"/>
      <c r="H17" s="53"/>
    </row>
    <row r="18" spans="1:8" s="14" customFormat="1" ht="15">
      <c r="A18" s="21"/>
      <c r="C18" s="170" t="s">
        <v>82</v>
      </c>
      <c r="D18" s="180">
        <v>1999</v>
      </c>
      <c r="E18" s="52"/>
      <c r="F18" s="212"/>
      <c r="G18" s="171"/>
      <c r="H18" s="53"/>
    </row>
    <row r="19" spans="1:8" s="14" customFormat="1" ht="15">
      <c r="A19" s="21"/>
      <c r="C19" s="170" t="s">
        <v>75</v>
      </c>
      <c r="D19" s="180">
        <v>2000</v>
      </c>
      <c r="E19" s="52"/>
      <c r="F19" s="212"/>
      <c r="G19" s="171"/>
      <c r="H19" s="53"/>
    </row>
    <row r="20" spans="1:8" s="14" customFormat="1" ht="15">
      <c r="A20" s="21"/>
      <c r="C20" s="170" t="s">
        <v>78</v>
      </c>
      <c r="D20" s="180">
        <v>2000</v>
      </c>
      <c r="E20" s="52"/>
      <c r="F20" s="212"/>
      <c r="G20" s="171"/>
      <c r="H20" s="53"/>
    </row>
    <row r="21" spans="1:8" s="14" customFormat="1" ht="15">
      <c r="A21" s="21"/>
      <c r="C21" s="170" t="s">
        <v>112</v>
      </c>
      <c r="D21" s="180">
        <v>2000</v>
      </c>
      <c r="E21" s="52"/>
      <c r="F21" s="212"/>
      <c r="G21" s="171"/>
      <c r="H21" s="53"/>
    </row>
    <row r="22" spans="1:8" s="14" customFormat="1" ht="15">
      <c r="A22" s="21"/>
      <c r="B22" s="14" t="s">
        <v>102</v>
      </c>
      <c r="C22" s="170" t="s">
        <v>83</v>
      </c>
      <c r="D22" s="180">
        <v>1999</v>
      </c>
      <c r="E22" s="52"/>
      <c r="F22" s="212"/>
      <c r="G22" s="11"/>
      <c r="H22" s="53"/>
    </row>
    <row r="23" spans="1:8" s="14" customFormat="1" ht="15" thickBot="1">
      <c r="A23" s="40"/>
      <c r="B23" s="41" t="s">
        <v>102</v>
      </c>
      <c r="C23" s="237" t="s">
        <v>86</v>
      </c>
      <c r="D23" s="238">
        <v>1999</v>
      </c>
      <c r="E23" s="235"/>
      <c r="F23" s="236"/>
      <c r="G23" s="50"/>
      <c r="H23" s="59"/>
    </row>
    <row r="24" spans="1:8" ht="12.75">
      <c r="A24" s="21" t="s">
        <v>31</v>
      </c>
      <c r="C24" s="14" t="s">
        <v>51</v>
      </c>
      <c r="D24" s="14" t="s">
        <v>15</v>
      </c>
      <c r="E24" s="52" t="s">
        <v>38</v>
      </c>
      <c r="F24" s="212"/>
      <c r="G24" s="52" t="s">
        <v>35</v>
      </c>
      <c r="H24" s="53" t="s">
        <v>52</v>
      </c>
    </row>
    <row r="25" spans="1:8" s="14" customFormat="1" ht="15">
      <c r="A25" s="21"/>
      <c r="B25" s="14" t="s">
        <v>32</v>
      </c>
      <c r="C25" s="170" t="s">
        <v>77</v>
      </c>
      <c r="D25" s="180">
        <v>2000</v>
      </c>
      <c r="E25" s="52"/>
      <c r="F25" s="212"/>
      <c r="G25" s="171"/>
      <c r="H25" s="53"/>
    </row>
    <row r="26" spans="1:8" ht="15">
      <c r="A26" s="53">
        <v>1</v>
      </c>
      <c r="B26" s="53">
        <v>2</v>
      </c>
      <c r="C26" s="214" t="s">
        <v>118</v>
      </c>
      <c r="D26" s="53"/>
      <c r="E26" s="36">
        <v>74.72</v>
      </c>
      <c r="F26" s="213">
        <v>-2</v>
      </c>
      <c r="G26" s="36">
        <v>54.433</v>
      </c>
      <c r="H26" s="53">
        <f>(E26+F26+G26)/2</f>
        <v>63.576499999999996</v>
      </c>
    </row>
    <row r="27" spans="1:8" ht="15">
      <c r="A27" s="21"/>
      <c r="B27" s="14"/>
      <c r="C27" s="170" t="s">
        <v>106</v>
      </c>
      <c r="D27" s="180">
        <v>2000</v>
      </c>
      <c r="E27" s="52"/>
      <c r="F27" s="212"/>
      <c r="G27" s="171"/>
      <c r="H27" s="53"/>
    </row>
    <row r="28" spans="1:8" ht="15">
      <c r="A28" s="21"/>
      <c r="B28" s="14"/>
      <c r="C28" s="170" t="s">
        <v>92</v>
      </c>
      <c r="D28" s="180">
        <v>2000</v>
      </c>
      <c r="E28" s="52"/>
      <c r="F28" s="212"/>
      <c r="G28" s="171"/>
      <c r="H28" s="53"/>
    </row>
    <row r="29" spans="1:8" ht="15">
      <c r="A29" s="21"/>
      <c r="B29" s="14"/>
      <c r="C29" s="170" t="s">
        <v>93</v>
      </c>
      <c r="D29" s="180">
        <v>2000</v>
      </c>
      <c r="E29" s="52"/>
      <c r="F29" s="212"/>
      <c r="G29" s="171"/>
      <c r="H29" s="53"/>
    </row>
    <row r="30" spans="1:8" ht="15">
      <c r="A30" s="21"/>
      <c r="B30" s="14"/>
      <c r="C30" s="170" t="s">
        <v>107</v>
      </c>
      <c r="D30" s="180">
        <v>2000</v>
      </c>
      <c r="E30" s="52"/>
      <c r="F30" s="212"/>
      <c r="G30" s="171"/>
      <c r="H30" s="53"/>
    </row>
  </sheetData>
  <sheetProtection/>
  <printOptions/>
  <pageMargins left="0.17" right="0.16" top="0.23" bottom="0.39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R15"/>
  <sheetViews>
    <sheetView tabSelected="1" zoomScalePageLayoutView="0" workbookViewId="0" topLeftCell="A13">
      <selection activeCell="A25" sqref="A25"/>
    </sheetView>
  </sheetViews>
  <sheetFormatPr defaultColWidth="9.00390625" defaultRowHeight="12.75"/>
  <cols>
    <col min="1" max="1" width="9.125" style="9" customWidth="1"/>
    <col min="2" max="2" width="41.00390625" style="9" customWidth="1"/>
    <col min="3" max="3" width="9.00390625" style="9" bestFit="1" customWidth="1"/>
    <col min="4" max="4" width="9.125" style="9" bestFit="1" customWidth="1"/>
    <col min="5" max="5" width="10.50390625" style="9" bestFit="1" customWidth="1"/>
    <col min="6" max="6" width="9.50390625" style="77" bestFit="1" customWidth="1"/>
    <col min="7" max="7" width="16.125" style="76" bestFit="1" customWidth="1"/>
    <col min="8" max="8" width="9.125" style="9" customWidth="1"/>
  </cols>
  <sheetData>
    <row r="1" spans="1:18" s="10" customFormat="1" ht="15">
      <c r="A1" s="21"/>
      <c r="B1" s="155" t="s">
        <v>109</v>
      </c>
      <c r="C1" s="82"/>
      <c r="D1" s="157"/>
      <c r="E1" s="157"/>
      <c r="F1" s="168"/>
      <c r="G1" s="14"/>
      <c r="H1" s="14"/>
      <c r="I1" s="65"/>
      <c r="J1" s="65"/>
      <c r="K1" s="14"/>
      <c r="L1" s="14"/>
      <c r="M1" s="65"/>
      <c r="N1" s="65"/>
      <c r="O1" s="29"/>
      <c r="P1" s="20"/>
      <c r="Q1" s="67"/>
      <c r="R1" s="66"/>
    </row>
    <row r="2" spans="1:18" s="10" customFormat="1" ht="15">
      <c r="A2" s="21"/>
      <c r="B2" s="155" t="s">
        <v>108</v>
      </c>
      <c r="C2" s="83"/>
      <c r="D2" s="175"/>
      <c r="E2" s="161"/>
      <c r="F2" s="168"/>
      <c r="G2" s="14"/>
      <c r="H2" s="14"/>
      <c r="I2" s="65"/>
      <c r="J2" s="65"/>
      <c r="K2" s="14"/>
      <c r="L2" s="14"/>
      <c r="M2" s="65"/>
      <c r="N2" s="65"/>
      <c r="O2" s="29"/>
      <c r="P2" s="20"/>
      <c r="Q2" s="67"/>
      <c r="R2" s="66"/>
    </row>
    <row r="3" spans="1:18" s="10" customFormat="1" ht="15">
      <c r="A3" s="21"/>
      <c r="B3" s="155"/>
      <c r="C3" s="83"/>
      <c r="D3" s="175"/>
      <c r="E3" s="161"/>
      <c r="F3" s="168"/>
      <c r="G3" s="14"/>
      <c r="H3" s="14"/>
      <c r="I3" s="65"/>
      <c r="J3" s="65"/>
      <c r="K3" s="14"/>
      <c r="L3" s="14"/>
      <c r="M3" s="65"/>
      <c r="N3" s="65"/>
      <c r="O3" s="29"/>
      <c r="P3" s="20"/>
      <c r="Q3" s="67"/>
      <c r="R3" s="66"/>
    </row>
    <row r="4" spans="1:18" s="10" customFormat="1" ht="15">
      <c r="A4" s="21"/>
      <c r="B4" s="155" t="s">
        <v>147</v>
      </c>
      <c r="C4" s="83"/>
      <c r="D4" s="175"/>
      <c r="E4" s="161"/>
      <c r="F4" s="155" t="s">
        <v>148</v>
      </c>
      <c r="G4" s="14"/>
      <c r="H4" s="14"/>
      <c r="I4" s="65"/>
      <c r="J4" s="65"/>
      <c r="K4" s="14"/>
      <c r="L4" s="14"/>
      <c r="M4" s="65"/>
      <c r="N4" s="65"/>
      <c r="O4" s="29"/>
      <c r="P4" s="20"/>
      <c r="Q4" s="67"/>
      <c r="R4" s="66"/>
    </row>
    <row r="5" spans="1:18" s="10" customFormat="1" ht="15">
      <c r="A5" s="21"/>
      <c r="B5" s="155"/>
      <c r="C5" s="82"/>
      <c r="D5" s="157"/>
      <c r="E5" s="162"/>
      <c r="F5" s="168"/>
      <c r="G5" s="14"/>
      <c r="H5" s="14"/>
      <c r="I5" s="65"/>
      <c r="J5" s="65"/>
      <c r="K5" s="14"/>
      <c r="L5" s="14"/>
      <c r="M5" s="65"/>
      <c r="N5" s="65"/>
      <c r="O5" s="29"/>
      <c r="P5" s="20"/>
      <c r="Q5" s="67"/>
      <c r="R5" s="66"/>
    </row>
    <row r="6" spans="1:18" s="10" customFormat="1" ht="15">
      <c r="A6" s="21"/>
      <c r="B6" s="155" t="s">
        <v>60</v>
      </c>
      <c r="C6" s="83"/>
      <c r="D6" s="162"/>
      <c r="F6" s="161" t="s">
        <v>69</v>
      </c>
      <c r="G6" s="14"/>
      <c r="H6" s="14"/>
      <c r="I6" s="65"/>
      <c r="J6" s="65"/>
      <c r="K6" s="14"/>
      <c r="L6" s="14"/>
      <c r="M6" s="65"/>
      <c r="N6" s="65"/>
      <c r="O6" s="29"/>
      <c r="P6" s="20"/>
      <c r="Q6" s="67"/>
      <c r="R6" s="66"/>
    </row>
    <row r="7" spans="1:18" s="10" customFormat="1" ht="15">
      <c r="A7" s="21"/>
      <c r="B7" s="155"/>
      <c r="C7" s="83"/>
      <c r="D7" s="162"/>
      <c r="F7" s="161"/>
      <c r="G7" s="14"/>
      <c r="H7" s="14"/>
      <c r="I7" s="65"/>
      <c r="J7" s="65"/>
      <c r="K7" s="14"/>
      <c r="L7" s="14"/>
      <c r="M7" s="65"/>
      <c r="N7" s="65"/>
      <c r="O7" s="29"/>
      <c r="P7" s="20"/>
      <c r="Q7" s="67"/>
      <c r="R7" s="66"/>
    </row>
    <row r="8" spans="1:18" s="10" customFormat="1" ht="15">
      <c r="A8" s="21"/>
      <c r="B8" s="164" t="s">
        <v>110</v>
      </c>
      <c r="C8" s="177"/>
      <c r="D8" s="223" t="s">
        <v>111</v>
      </c>
      <c r="F8" s="168"/>
      <c r="G8" s="14"/>
      <c r="H8" s="14"/>
      <c r="I8" s="65"/>
      <c r="J8" s="65"/>
      <c r="K8" s="14"/>
      <c r="L8" s="14"/>
      <c r="M8" s="65"/>
      <c r="N8" s="65"/>
      <c r="O8" s="29"/>
      <c r="P8" s="20"/>
      <c r="Q8" s="67"/>
      <c r="R8" s="66"/>
    </row>
    <row r="9" spans="1:18" s="10" customFormat="1" ht="15">
      <c r="A9" s="21"/>
      <c r="B9" s="164" t="s">
        <v>63</v>
      </c>
      <c r="C9" s="177"/>
      <c r="D9" s="223" t="s">
        <v>64</v>
      </c>
      <c r="F9" s="168"/>
      <c r="G9" s="14"/>
      <c r="H9" s="14"/>
      <c r="I9" s="65"/>
      <c r="J9" s="65"/>
      <c r="K9" s="14"/>
      <c r="L9" s="14"/>
      <c r="M9" s="65"/>
      <c r="N9" s="65"/>
      <c r="O9" s="29"/>
      <c r="P9" s="20"/>
      <c r="Q9" s="67"/>
      <c r="R9" s="66"/>
    </row>
    <row r="10" spans="1:18" s="10" customFormat="1" ht="15">
      <c r="A10" s="21"/>
      <c r="B10" s="155"/>
      <c r="C10" s="83"/>
      <c r="D10" s="162"/>
      <c r="F10" s="161"/>
      <c r="G10" s="14"/>
      <c r="H10" s="14"/>
      <c r="I10" s="65"/>
      <c r="J10" s="65"/>
      <c r="K10" s="14"/>
      <c r="L10" s="14"/>
      <c r="M10" s="65"/>
      <c r="N10" s="65"/>
      <c r="O10" s="29"/>
      <c r="P10" s="20"/>
      <c r="Q10" s="67"/>
      <c r="R10" s="66"/>
    </row>
    <row r="11" spans="1:7" ht="15">
      <c r="A11" s="9" t="s">
        <v>13</v>
      </c>
      <c r="B11" s="9" t="s">
        <v>2</v>
      </c>
      <c r="C11" s="9" t="s">
        <v>22</v>
      </c>
      <c r="D11" s="9" t="s">
        <v>57</v>
      </c>
      <c r="E11" s="9" t="s">
        <v>58</v>
      </c>
      <c r="F11" s="9" t="s">
        <v>59</v>
      </c>
      <c r="G11" s="76" t="s">
        <v>61</v>
      </c>
    </row>
    <row r="12" spans="1:7" ht="15">
      <c r="A12" s="9">
        <v>1</v>
      </c>
      <c r="B12" s="90" t="s">
        <v>144</v>
      </c>
      <c r="C12" s="135">
        <v>77.799</v>
      </c>
      <c r="D12" s="134">
        <v>78.718</v>
      </c>
      <c r="E12" s="134">
        <v>75.051</v>
      </c>
      <c r="F12" s="134">
        <v>86.438</v>
      </c>
      <c r="G12" s="78">
        <f>SUM(C12:F12)</f>
        <v>318.006</v>
      </c>
    </row>
    <row r="13" spans="1:7" ht="15">
      <c r="A13" s="9">
        <v>2</v>
      </c>
      <c r="B13" s="136" t="s">
        <v>145</v>
      </c>
      <c r="C13" s="135">
        <v>70.664</v>
      </c>
      <c r="D13" s="134">
        <v>68.0015</v>
      </c>
      <c r="E13" s="135">
        <v>63.5765</v>
      </c>
      <c r="F13" s="134">
        <v>81.038</v>
      </c>
      <c r="G13" s="78">
        <f>SUM(C13:F13)</f>
        <v>283.28000000000003</v>
      </c>
    </row>
    <row r="14" spans="1:7" ht="15">
      <c r="A14" s="9">
        <v>3</v>
      </c>
      <c r="B14" s="224" t="s">
        <v>87</v>
      </c>
      <c r="C14" s="135">
        <v>70.644</v>
      </c>
      <c r="D14" s="134">
        <v>65.7143</v>
      </c>
      <c r="E14" s="134"/>
      <c r="F14" s="9">
        <v>74.425</v>
      </c>
      <c r="G14" s="78">
        <f>SUM(C14:F14)</f>
        <v>210.7833</v>
      </c>
    </row>
    <row r="15" spans="2:6" ht="15">
      <c r="B15" s="91"/>
      <c r="F1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50" zoomScaleNormal="50" zoomScalePageLayoutView="0" workbookViewId="0" topLeftCell="A1">
      <selection activeCell="D15" sqref="D15"/>
    </sheetView>
  </sheetViews>
  <sheetFormatPr defaultColWidth="9.125" defaultRowHeight="12.75"/>
  <cols>
    <col min="1" max="1" width="11.625" style="89" customWidth="1"/>
    <col min="2" max="2" width="26.375" style="89" customWidth="1"/>
    <col min="3" max="3" width="7.00390625" style="89" customWidth="1"/>
    <col min="4" max="4" width="99.625" style="89" customWidth="1"/>
    <col min="5" max="5" width="5.375" style="89" bestFit="1" customWidth="1"/>
    <col min="6" max="6" width="5.375" style="89" customWidth="1"/>
    <col min="7" max="7" width="5.375" style="89" bestFit="1" customWidth="1"/>
    <col min="8" max="8" width="5.625" style="89" bestFit="1" customWidth="1"/>
    <col min="9" max="9" width="5.375" style="89" bestFit="1" customWidth="1"/>
    <col min="10" max="10" width="9.50390625" style="89" bestFit="1" customWidth="1"/>
    <col min="11" max="11" width="9.125" style="94" bestFit="1" customWidth="1"/>
    <col min="12" max="12" width="8.375" style="95" bestFit="1" customWidth="1"/>
    <col min="13" max="13" width="8.625" style="96" bestFit="1" customWidth="1"/>
    <col min="14" max="14" width="8.625" style="89" bestFit="1" customWidth="1"/>
    <col min="15" max="15" width="3.875" style="89" bestFit="1" customWidth="1"/>
    <col min="16" max="16" width="4.125" style="10" bestFit="1" customWidth="1"/>
    <col min="17" max="17" width="26.625" style="10" bestFit="1" customWidth="1"/>
    <col min="18" max="18" width="6.625" style="10" bestFit="1" customWidth="1"/>
    <col min="19" max="19" width="25.50390625" style="10" bestFit="1" customWidth="1"/>
    <col min="20" max="16384" width="9.125" style="10" customWidth="1"/>
  </cols>
  <sheetData>
    <row r="1" spans="1:4" s="144" customFormat="1" ht="24">
      <c r="A1" s="145" t="s">
        <v>109</v>
      </c>
      <c r="B1" s="146"/>
      <c r="C1" s="147"/>
      <c r="D1" s="148"/>
    </row>
    <row r="2" spans="1:4" s="149" customFormat="1" ht="24">
      <c r="A2" s="145" t="s">
        <v>108</v>
      </c>
      <c r="C2" s="150"/>
      <c r="D2" s="150"/>
    </row>
    <row r="3" spans="1:4" s="144" customFormat="1" ht="24">
      <c r="A3" s="145"/>
      <c r="B3" s="146"/>
      <c r="C3" s="151"/>
      <c r="D3" s="148"/>
    </row>
    <row r="4" spans="1:4" s="149" customFormat="1" ht="24">
      <c r="A4" s="145" t="s">
        <v>62</v>
      </c>
      <c r="B4" s="152"/>
      <c r="D4" s="154" t="s">
        <v>69</v>
      </c>
    </row>
    <row r="5" spans="1:4" s="149" customFormat="1" ht="24">
      <c r="A5" s="145"/>
      <c r="B5" s="152"/>
      <c r="D5" s="153"/>
    </row>
    <row r="6" spans="1:4" s="149" customFormat="1" ht="24">
      <c r="A6" s="145" t="s">
        <v>120</v>
      </c>
      <c r="B6" s="152"/>
      <c r="D6" s="153"/>
    </row>
    <row r="7" spans="2:4" s="82" customFormat="1" ht="15">
      <c r="B7" s="93"/>
      <c r="C7" s="9"/>
      <c r="D7" s="80"/>
    </row>
    <row r="8" spans="1:13" s="89" customFormat="1" ht="90">
      <c r="A8" s="143"/>
      <c r="B8" s="240" t="s">
        <v>11</v>
      </c>
      <c r="C8" s="240"/>
      <c r="D8" s="240"/>
      <c r="K8" s="94"/>
      <c r="L8" s="95"/>
      <c r="M8" s="96"/>
    </row>
    <row r="9" spans="1:13" s="89" customFormat="1" ht="90">
      <c r="A9" s="143">
        <v>1</v>
      </c>
      <c r="B9" s="242" t="s">
        <v>94</v>
      </c>
      <c r="C9" s="242"/>
      <c r="D9" s="242"/>
      <c r="K9" s="94"/>
      <c r="L9" s="95"/>
      <c r="M9" s="96"/>
    </row>
    <row r="10" spans="1:13" s="89" customFormat="1" ht="90">
      <c r="A10" s="143">
        <v>3</v>
      </c>
      <c r="B10" s="241" t="s">
        <v>72</v>
      </c>
      <c r="C10" s="241"/>
      <c r="D10" s="241"/>
      <c r="K10" s="94"/>
      <c r="L10" s="95"/>
      <c r="M10" s="96"/>
    </row>
    <row r="11" spans="11:13" s="89" customFormat="1" ht="15">
      <c r="K11" s="94"/>
      <c r="L11" s="95"/>
      <c r="M11" s="96"/>
    </row>
    <row r="12" spans="11:13" s="89" customFormat="1" ht="15">
      <c r="K12" s="94"/>
      <c r="L12" s="95"/>
      <c r="M12" s="96"/>
    </row>
    <row r="13" spans="1:4" s="144" customFormat="1" ht="24">
      <c r="A13" s="145" t="s">
        <v>109</v>
      </c>
      <c r="B13" s="146"/>
      <c r="C13" s="147"/>
      <c r="D13" s="148"/>
    </row>
    <row r="14" spans="1:4" s="149" customFormat="1" ht="24">
      <c r="A14" s="145" t="s">
        <v>108</v>
      </c>
      <c r="C14" s="150"/>
      <c r="D14" s="150"/>
    </row>
    <row r="15" spans="1:4" s="144" customFormat="1" ht="24">
      <c r="A15" s="145"/>
      <c r="B15" s="146"/>
      <c r="C15" s="151"/>
      <c r="D15" s="148"/>
    </row>
    <row r="16" spans="1:4" s="149" customFormat="1" ht="24">
      <c r="A16" s="145" t="s">
        <v>62</v>
      </c>
      <c r="B16" s="152"/>
      <c r="D16" s="153" t="s">
        <v>69</v>
      </c>
    </row>
    <row r="17" spans="1:4" s="149" customFormat="1" ht="24">
      <c r="A17" s="145"/>
      <c r="B17" s="152"/>
      <c r="D17" s="153"/>
    </row>
    <row r="18" spans="1:4" s="149" customFormat="1" ht="24">
      <c r="A18" s="145" t="s">
        <v>121</v>
      </c>
      <c r="B18" s="152"/>
      <c r="D18" s="153"/>
    </row>
    <row r="19" spans="11:13" s="89" customFormat="1" ht="15">
      <c r="K19" s="94"/>
      <c r="L19" s="95"/>
      <c r="M19" s="96"/>
    </row>
    <row r="22" spans="1:13" s="89" customFormat="1" ht="90">
      <c r="A22" s="143" t="s">
        <v>10</v>
      </c>
      <c r="B22" s="240" t="s">
        <v>11</v>
      </c>
      <c r="C22" s="240"/>
      <c r="D22" s="240"/>
      <c r="K22" s="94"/>
      <c r="L22" s="95"/>
      <c r="M22" s="96"/>
    </row>
    <row r="23" spans="1:13" s="89" customFormat="1" ht="90">
      <c r="A23" s="143">
        <v>2</v>
      </c>
      <c r="B23" s="241" t="s">
        <v>70</v>
      </c>
      <c r="C23" s="241"/>
      <c r="D23" s="241"/>
      <c r="K23" s="94"/>
      <c r="L23" s="95"/>
      <c r="M23" s="96"/>
    </row>
    <row r="24" spans="1:13" s="89" customFormat="1" ht="90">
      <c r="A24" s="143">
        <v>4</v>
      </c>
      <c r="B24" s="242" t="s">
        <v>73</v>
      </c>
      <c r="C24" s="242"/>
      <c r="D24" s="242"/>
      <c r="K24" s="94"/>
      <c r="L24" s="95"/>
      <c r="M24" s="96"/>
    </row>
  </sheetData>
  <sheetProtection/>
  <mergeCells count="6">
    <mergeCell ref="B22:D22"/>
    <mergeCell ref="B23:D23"/>
    <mergeCell ref="B24:D24"/>
    <mergeCell ref="B8:D8"/>
    <mergeCell ref="B9:D9"/>
    <mergeCell ref="B10:D10"/>
  </mergeCells>
  <printOptions/>
  <pageMargins left="0.15748031496062992" right="0.15748031496062992" top="0.2362204724409449" bottom="0.5905511811023623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81"/>
  <sheetViews>
    <sheetView zoomScale="74" zoomScaleNormal="74" zoomScalePageLayoutView="0" workbookViewId="0" topLeftCell="A1">
      <selection activeCell="C12" sqref="C12"/>
    </sheetView>
  </sheetViews>
  <sheetFormatPr defaultColWidth="9.125" defaultRowHeight="12.75"/>
  <cols>
    <col min="1" max="1" width="9.125" style="10" customWidth="1"/>
    <col min="2" max="2" width="5.875" style="89" customWidth="1"/>
    <col min="3" max="3" width="26.375" style="89" customWidth="1"/>
    <col min="4" max="4" width="7.00390625" style="89" customWidth="1"/>
    <col min="5" max="5" width="22.75390625" style="89" bestFit="1" customWidth="1"/>
    <col min="6" max="6" width="5.125" style="89" customWidth="1"/>
    <col min="7" max="7" width="5.375" style="89" bestFit="1" customWidth="1"/>
    <col min="8" max="8" width="5.375" style="89" customWidth="1"/>
    <col min="9" max="9" width="5.375" style="89" bestFit="1" customWidth="1"/>
    <col min="10" max="10" width="5.625" style="89" bestFit="1" customWidth="1"/>
    <col min="11" max="11" width="5.375" style="89" bestFit="1" customWidth="1"/>
    <col min="12" max="12" width="9.50390625" style="89" bestFit="1" customWidth="1"/>
    <col min="13" max="13" width="9.125" style="94" bestFit="1" customWidth="1"/>
    <col min="14" max="14" width="8.375" style="95" bestFit="1" customWidth="1"/>
    <col min="15" max="15" width="8.625" style="96" bestFit="1" customWidth="1"/>
    <col min="16" max="16" width="11.875" style="169" customWidth="1"/>
    <col min="17" max="17" width="26.625" style="10" bestFit="1" customWidth="1"/>
    <col min="18" max="18" width="6.625" style="10" bestFit="1" customWidth="1"/>
    <col min="19" max="19" width="25.50390625" style="10" bestFit="1" customWidth="1"/>
    <col min="20" max="16384" width="9.125" style="10" customWidth="1"/>
  </cols>
  <sheetData>
    <row r="1" spans="3:16" s="82" customFormat="1" ht="15">
      <c r="C1" s="155" t="s">
        <v>109</v>
      </c>
      <c r="D1" s="156"/>
      <c r="E1" s="157"/>
      <c r="F1" s="158"/>
      <c r="G1" s="159"/>
      <c r="H1" s="159"/>
      <c r="I1" s="159"/>
      <c r="P1" s="168"/>
    </row>
    <row r="2" spans="3:16" s="83" customFormat="1" ht="15">
      <c r="C2" s="155" t="s">
        <v>108</v>
      </c>
      <c r="D2" s="160"/>
      <c r="E2" s="161"/>
      <c r="F2" s="161"/>
      <c r="G2" s="160"/>
      <c r="H2" s="160"/>
      <c r="I2" s="160"/>
      <c r="P2" s="168"/>
    </row>
    <row r="3" spans="3:16" s="82" customFormat="1" ht="15">
      <c r="C3" s="155"/>
      <c r="D3" s="156"/>
      <c r="E3" s="162"/>
      <c r="F3" s="158"/>
      <c r="G3" s="159"/>
      <c r="H3" s="159"/>
      <c r="I3" s="159"/>
      <c r="P3" s="168"/>
    </row>
    <row r="4" spans="3:16" s="83" customFormat="1" ht="15">
      <c r="C4" s="155" t="s">
        <v>62</v>
      </c>
      <c r="D4" s="163"/>
      <c r="E4" s="160"/>
      <c r="F4" s="161" t="s">
        <v>69</v>
      </c>
      <c r="G4" s="160"/>
      <c r="H4" s="160"/>
      <c r="I4" s="160"/>
      <c r="P4" s="168"/>
    </row>
    <row r="5" spans="3:16" s="82" customFormat="1" ht="15">
      <c r="C5" s="155" t="s">
        <v>99</v>
      </c>
      <c r="D5" s="156"/>
      <c r="E5" s="157"/>
      <c r="F5" s="158"/>
      <c r="G5" s="159"/>
      <c r="H5" s="159"/>
      <c r="I5" s="159"/>
      <c r="P5" s="168"/>
    </row>
    <row r="6" spans="3:16" s="82" customFormat="1" ht="15">
      <c r="C6" s="155" t="s">
        <v>122</v>
      </c>
      <c r="D6" s="164"/>
      <c r="E6" s="159"/>
      <c r="F6" s="159"/>
      <c r="G6" s="159"/>
      <c r="H6" s="159"/>
      <c r="I6" s="159"/>
      <c r="P6" s="168"/>
    </row>
    <row r="7" spans="3:16" s="82" customFormat="1" ht="15">
      <c r="C7" s="155"/>
      <c r="D7" s="164"/>
      <c r="E7" s="159"/>
      <c r="F7" s="159"/>
      <c r="G7" s="159"/>
      <c r="H7" s="159"/>
      <c r="I7" s="159"/>
      <c r="P7" s="168"/>
    </row>
    <row r="8" spans="3:16" s="82" customFormat="1" ht="15">
      <c r="C8" s="164" t="s">
        <v>110</v>
      </c>
      <c r="D8" s="159"/>
      <c r="E8" s="165" t="s">
        <v>111</v>
      </c>
      <c r="F8" s="165"/>
      <c r="G8" s="159"/>
      <c r="H8" s="159"/>
      <c r="I8" s="159"/>
      <c r="P8" s="168"/>
    </row>
    <row r="9" spans="3:16" s="82" customFormat="1" ht="15">
      <c r="C9" s="164" t="s">
        <v>63</v>
      </c>
      <c r="D9" s="159"/>
      <c r="E9" s="166" t="s">
        <v>64</v>
      </c>
      <c r="F9" s="166"/>
      <c r="G9" s="159"/>
      <c r="H9" s="159"/>
      <c r="I9" s="159"/>
      <c r="P9" s="168"/>
    </row>
    <row r="10" spans="3:16" s="1" customFormat="1" ht="21" customHeight="1">
      <c r="C10" s="93"/>
      <c r="D10" s="2"/>
      <c r="P10" s="167"/>
    </row>
    <row r="13" spans="2:6" ht="15">
      <c r="B13" s="89" t="s">
        <v>5</v>
      </c>
      <c r="F13" s="89" t="s">
        <v>5</v>
      </c>
    </row>
    <row r="14" spans="2:11" ht="15">
      <c r="B14" s="89">
        <v>1</v>
      </c>
      <c r="C14" s="122" t="s">
        <v>100</v>
      </c>
      <c r="D14" s="122" t="s">
        <v>6</v>
      </c>
      <c r="F14" s="89">
        <v>1</v>
      </c>
      <c r="G14" s="89" t="s">
        <v>8</v>
      </c>
      <c r="K14" s="89" t="s">
        <v>3</v>
      </c>
    </row>
    <row r="15" spans="2:11" ht="15">
      <c r="B15" s="89">
        <v>2</v>
      </c>
      <c r="C15" s="122" t="s">
        <v>101</v>
      </c>
      <c r="D15" s="122" t="s">
        <v>3</v>
      </c>
      <c r="F15" s="89">
        <v>2</v>
      </c>
      <c r="G15" s="122" t="s">
        <v>124</v>
      </c>
      <c r="K15" s="89" t="s">
        <v>6</v>
      </c>
    </row>
    <row r="16" spans="2:11" ht="15">
      <c r="B16" s="89">
        <v>3</v>
      </c>
      <c r="C16" s="122" t="s">
        <v>7</v>
      </c>
      <c r="D16" s="89" t="s">
        <v>6</v>
      </c>
      <c r="F16" s="89">
        <v>3</v>
      </c>
      <c r="G16" s="122" t="s">
        <v>128</v>
      </c>
      <c r="K16" s="89" t="s">
        <v>6</v>
      </c>
    </row>
    <row r="17" spans="2:11" ht="15">
      <c r="B17" s="89">
        <v>4</v>
      </c>
      <c r="C17" s="122" t="s">
        <v>126</v>
      </c>
      <c r="D17" s="89" t="s">
        <v>3</v>
      </c>
      <c r="F17" s="89">
        <v>4</v>
      </c>
      <c r="G17" s="122" t="s">
        <v>129</v>
      </c>
      <c r="K17" s="122" t="s">
        <v>131</v>
      </c>
    </row>
    <row r="18" spans="2:11" ht="15">
      <c r="B18" s="89">
        <v>5</v>
      </c>
      <c r="C18" s="122" t="s">
        <v>127</v>
      </c>
      <c r="D18" s="122" t="s">
        <v>131</v>
      </c>
      <c r="F18" s="89">
        <v>5</v>
      </c>
      <c r="G18" s="122" t="s">
        <v>130</v>
      </c>
      <c r="K18" s="122" t="s">
        <v>3</v>
      </c>
    </row>
    <row r="19" spans="2:11" ht="15">
      <c r="B19" s="89">
        <v>6</v>
      </c>
      <c r="C19" s="122" t="s">
        <v>123</v>
      </c>
      <c r="D19" s="89" t="s">
        <v>6</v>
      </c>
      <c r="F19" s="89">
        <v>6</v>
      </c>
      <c r="G19" s="122" t="s">
        <v>125</v>
      </c>
      <c r="K19" s="89" t="s">
        <v>6</v>
      </c>
    </row>
    <row r="21" ht="15">
      <c r="B21" s="89" t="s">
        <v>9</v>
      </c>
    </row>
    <row r="22" spans="2:6" ht="15">
      <c r="B22" s="97" t="s">
        <v>10</v>
      </c>
      <c r="C22" s="243" t="s">
        <v>11</v>
      </c>
      <c r="D22" s="243"/>
      <c r="E22" s="243"/>
      <c r="F22" s="98" t="s">
        <v>12</v>
      </c>
    </row>
    <row r="23" spans="2:6" ht="25.5" customHeight="1">
      <c r="B23" s="97">
        <v>420</v>
      </c>
      <c r="C23" s="244" t="s">
        <v>94</v>
      </c>
      <c r="D23" s="244"/>
      <c r="E23" s="244"/>
      <c r="F23" s="99">
        <v>2</v>
      </c>
    </row>
    <row r="24" spans="2:6" ht="15">
      <c r="B24" s="97" t="s">
        <v>71</v>
      </c>
      <c r="C24" s="245" t="s">
        <v>70</v>
      </c>
      <c r="D24" s="245"/>
      <c r="E24" s="245"/>
      <c r="F24" s="100">
        <v>2.1</v>
      </c>
    </row>
    <row r="25" spans="2:6" ht="15">
      <c r="B25" s="97">
        <v>240</v>
      </c>
      <c r="C25" s="245" t="s">
        <v>72</v>
      </c>
      <c r="D25" s="245"/>
      <c r="E25" s="245"/>
      <c r="F25" s="99">
        <v>2.2</v>
      </c>
    </row>
    <row r="26" spans="2:6" ht="15">
      <c r="B26" s="97">
        <v>345</v>
      </c>
      <c r="C26" s="244" t="s">
        <v>73</v>
      </c>
      <c r="D26" s="244"/>
      <c r="E26" s="244"/>
      <c r="F26" s="99">
        <v>2.1</v>
      </c>
    </row>
    <row r="27" ht="15">
      <c r="F27" s="94">
        <f>SUM(F23:F26)</f>
        <v>8.4</v>
      </c>
    </row>
    <row r="31" spans="2:16" ht="15">
      <c r="B31" s="142" t="s">
        <v>0</v>
      </c>
      <c r="C31" s="101" t="s">
        <v>14</v>
      </c>
      <c r="D31" s="101" t="s">
        <v>15</v>
      </c>
      <c r="E31" s="101" t="s">
        <v>2</v>
      </c>
      <c r="F31" s="243" t="s">
        <v>16</v>
      </c>
      <c r="G31" s="243"/>
      <c r="H31" s="243"/>
      <c r="I31" s="243"/>
      <c r="J31" s="243"/>
      <c r="K31" s="243"/>
      <c r="L31" s="101" t="s">
        <v>17</v>
      </c>
      <c r="M31" s="102" t="s">
        <v>18</v>
      </c>
      <c r="N31" s="103" t="s">
        <v>19</v>
      </c>
      <c r="O31" s="104" t="s">
        <v>20</v>
      </c>
      <c r="P31" s="169" t="s">
        <v>21</v>
      </c>
    </row>
    <row r="32" spans="2:16" ht="15">
      <c r="B32" s="141">
        <v>1</v>
      </c>
      <c r="C32" s="141" t="s">
        <v>112</v>
      </c>
      <c r="D32" s="141">
        <v>2000</v>
      </c>
      <c r="E32" s="141" t="s">
        <v>119</v>
      </c>
      <c r="F32" s="89">
        <v>1</v>
      </c>
      <c r="G32" s="89">
        <v>2</v>
      </c>
      <c r="H32" s="89">
        <v>3</v>
      </c>
      <c r="I32" s="89">
        <v>4</v>
      </c>
      <c r="J32" s="89">
        <v>5</v>
      </c>
      <c r="K32" s="89">
        <v>6</v>
      </c>
      <c r="L32" s="105"/>
      <c r="P32" s="169">
        <f>SUM(O33:O36)/8.4*10</f>
        <v>65.08035714285714</v>
      </c>
    </row>
    <row r="33" spans="6:15" ht="15">
      <c r="F33" s="89">
        <v>6.5</v>
      </c>
      <c r="G33" s="89">
        <v>6.3</v>
      </c>
      <c r="H33" s="89">
        <v>6.4</v>
      </c>
      <c r="I33" s="89">
        <v>5.9</v>
      </c>
      <c r="J33" s="89">
        <v>6.4</v>
      </c>
      <c r="K33" s="89">
        <v>6.4</v>
      </c>
      <c r="L33" s="105">
        <f>((SUM(E33:K33)-MAX(E33:K33)-MIN(E33:K33)))/4</f>
        <v>6.375</v>
      </c>
      <c r="M33" s="99">
        <v>2</v>
      </c>
      <c r="O33" s="96">
        <f>L33*M33</f>
        <v>12.75</v>
      </c>
    </row>
    <row r="34" spans="6:15" ht="15">
      <c r="F34" s="89">
        <v>6.4</v>
      </c>
      <c r="G34" s="89">
        <v>6.5</v>
      </c>
      <c r="H34" s="89">
        <v>6.8</v>
      </c>
      <c r="I34" s="89">
        <v>6.7</v>
      </c>
      <c r="J34" s="89">
        <v>6.9</v>
      </c>
      <c r="K34" s="89">
        <v>6.7</v>
      </c>
      <c r="L34" s="105">
        <f>((SUM(E34:K34)-MAX(E34:K34)-MIN(E34:K34)))/4</f>
        <v>6.675000000000001</v>
      </c>
      <c r="M34" s="100">
        <v>2.1</v>
      </c>
      <c r="O34" s="96">
        <f>L34*M34</f>
        <v>14.017500000000002</v>
      </c>
    </row>
    <row r="35" spans="6:15" ht="15">
      <c r="F35" s="89">
        <v>6.7</v>
      </c>
      <c r="G35" s="89">
        <v>6.4</v>
      </c>
      <c r="H35" s="89">
        <v>6.6</v>
      </c>
      <c r="I35" s="89">
        <v>6.5</v>
      </c>
      <c r="J35" s="89">
        <v>6.4</v>
      </c>
      <c r="K35" s="89">
        <v>6.6</v>
      </c>
      <c r="L35" s="105">
        <f>((SUM(E35:K35)-MAX(E35:K35)-MIN(E35:K35)))/4</f>
        <v>6.525</v>
      </c>
      <c r="M35" s="99">
        <v>2.2</v>
      </c>
      <c r="O35" s="96">
        <f>L35*M35</f>
        <v>14.355000000000002</v>
      </c>
    </row>
    <row r="36" spans="6:15" ht="15">
      <c r="F36" s="89">
        <v>6.2</v>
      </c>
      <c r="G36" s="89">
        <v>6.5</v>
      </c>
      <c r="H36" s="89">
        <v>6.3</v>
      </c>
      <c r="I36" s="89">
        <v>6.5</v>
      </c>
      <c r="J36" s="89">
        <v>6.5</v>
      </c>
      <c r="K36" s="89">
        <v>6.5</v>
      </c>
      <c r="L36" s="105">
        <f>((SUM(E36:K36)-MAX(E36:K36)-MIN(E36:K36)))/4</f>
        <v>6.45</v>
      </c>
      <c r="M36" s="108">
        <v>2.1</v>
      </c>
      <c r="O36" s="96">
        <f>L36*M36</f>
        <v>13.545000000000002</v>
      </c>
    </row>
    <row r="37" spans="2:16" ht="15">
      <c r="B37" s="141">
        <v>2</v>
      </c>
      <c r="C37" s="141" t="s">
        <v>93</v>
      </c>
      <c r="D37" s="141">
        <v>2000</v>
      </c>
      <c r="E37" s="141" t="s">
        <v>118</v>
      </c>
      <c r="F37" s="109">
        <v>1</v>
      </c>
      <c r="G37" s="110">
        <v>2</v>
      </c>
      <c r="H37" s="110">
        <v>3</v>
      </c>
      <c r="I37" s="110">
        <v>4</v>
      </c>
      <c r="J37" s="110">
        <v>5</v>
      </c>
      <c r="K37" s="110">
        <v>6</v>
      </c>
      <c r="L37" s="111"/>
      <c r="M37" s="112"/>
      <c r="N37" s="113"/>
      <c r="O37" s="114"/>
      <c r="P37" s="169">
        <f>SUM(O38:O41)/8.4*10</f>
        <v>56.30059523809524</v>
      </c>
    </row>
    <row r="38" spans="6:15" ht="15">
      <c r="F38" s="89">
        <v>6</v>
      </c>
      <c r="G38" s="89">
        <v>5.6</v>
      </c>
      <c r="H38" s="89">
        <v>5.6</v>
      </c>
      <c r="I38" s="89">
        <v>5.6</v>
      </c>
      <c r="J38" s="89">
        <v>6.2</v>
      </c>
      <c r="K38" s="89">
        <v>6</v>
      </c>
      <c r="L38" s="105">
        <f>((SUM(E38:K38)-MAX(E38:K38)-MIN(E38:K38)))/4</f>
        <v>5.800000000000001</v>
      </c>
      <c r="M38" s="99">
        <v>2</v>
      </c>
      <c r="O38" s="96">
        <f>L38*M38</f>
        <v>11.600000000000001</v>
      </c>
    </row>
    <row r="39" spans="6:15" ht="15">
      <c r="F39" s="89">
        <v>5.5</v>
      </c>
      <c r="G39" s="89">
        <v>5.2</v>
      </c>
      <c r="H39" s="89">
        <v>5.1</v>
      </c>
      <c r="I39" s="89">
        <v>5.3</v>
      </c>
      <c r="J39" s="89">
        <v>5</v>
      </c>
      <c r="K39" s="89">
        <v>5.3</v>
      </c>
      <c r="L39" s="105">
        <f>((SUM(E39:K39)-MAX(E39:K39)-MIN(E39:K39)))/4</f>
        <v>5.225</v>
      </c>
      <c r="M39" s="100">
        <v>2.1</v>
      </c>
      <c r="O39" s="96">
        <f>L39*M39</f>
        <v>10.9725</v>
      </c>
    </row>
    <row r="40" spans="6:15" ht="15">
      <c r="F40" s="89">
        <v>6.1</v>
      </c>
      <c r="G40" s="89">
        <v>5.7</v>
      </c>
      <c r="H40" s="89">
        <v>5.5</v>
      </c>
      <c r="I40" s="89">
        <v>5.4</v>
      </c>
      <c r="J40" s="89">
        <v>6</v>
      </c>
      <c r="K40" s="89">
        <v>5.6</v>
      </c>
      <c r="L40" s="105">
        <f>((SUM(E40:K40)-MAX(E40:K40)-MIN(E40:K40)))/4</f>
        <v>5.700000000000001</v>
      </c>
      <c r="M40" s="99">
        <v>2.2</v>
      </c>
      <c r="O40" s="96">
        <f>L40*M40</f>
        <v>12.540000000000003</v>
      </c>
    </row>
    <row r="41" spans="6:15" ht="15">
      <c r="F41" s="89">
        <v>5.7</v>
      </c>
      <c r="G41" s="89">
        <v>5.9</v>
      </c>
      <c r="H41" s="89">
        <v>5.9</v>
      </c>
      <c r="I41" s="89">
        <v>6</v>
      </c>
      <c r="J41" s="89">
        <v>5.7</v>
      </c>
      <c r="K41" s="89">
        <v>5.3</v>
      </c>
      <c r="L41" s="105">
        <f>((SUM(E41:K41)-MAX(E41:K41)-MIN(E41:K41)))/4</f>
        <v>5.8</v>
      </c>
      <c r="M41" s="108">
        <v>2.1</v>
      </c>
      <c r="O41" s="96">
        <f>L41*M41</f>
        <v>12.18</v>
      </c>
    </row>
    <row r="42" spans="2:16" ht="15">
      <c r="B42" s="141">
        <v>3</v>
      </c>
      <c r="C42" s="141" t="s">
        <v>113</v>
      </c>
      <c r="D42" s="141">
        <v>2000</v>
      </c>
      <c r="E42" s="141" t="s">
        <v>114</v>
      </c>
      <c r="F42" s="109">
        <v>1</v>
      </c>
      <c r="G42" s="110">
        <v>2</v>
      </c>
      <c r="H42" s="110">
        <v>3</v>
      </c>
      <c r="I42" s="110">
        <v>4</v>
      </c>
      <c r="J42" s="110">
        <v>5</v>
      </c>
      <c r="K42" s="110">
        <v>6</v>
      </c>
      <c r="L42" s="111"/>
      <c r="M42" s="112"/>
      <c r="N42" s="113"/>
      <c r="O42" s="114"/>
      <c r="P42" s="169">
        <f>SUM(O43:O46)/8.4*10</f>
        <v>54.96428571428571</v>
      </c>
    </row>
    <row r="43" spans="6:15" ht="15">
      <c r="F43" s="89">
        <v>5.4</v>
      </c>
      <c r="G43" s="89">
        <v>5.1</v>
      </c>
      <c r="H43" s="89">
        <v>5.3</v>
      </c>
      <c r="I43" s="89">
        <v>5.3</v>
      </c>
      <c r="J43" s="89">
        <v>5.4</v>
      </c>
      <c r="K43" s="89">
        <v>5.4</v>
      </c>
      <c r="L43" s="105">
        <f>((SUM(E43:K43)-MAX(E43:K43)-MIN(E43:K43)))/4</f>
        <v>5.35</v>
      </c>
      <c r="M43" s="99">
        <v>2</v>
      </c>
      <c r="O43" s="96">
        <f>L43*M43</f>
        <v>10.7</v>
      </c>
    </row>
    <row r="44" spans="6:15" ht="15">
      <c r="F44" s="89">
        <v>5.3</v>
      </c>
      <c r="G44" s="89">
        <v>5.4</v>
      </c>
      <c r="H44" s="89">
        <v>5.3</v>
      </c>
      <c r="I44" s="89">
        <v>5.4</v>
      </c>
      <c r="J44" s="89">
        <v>5.4</v>
      </c>
      <c r="K44" s="89">
        <v>5.7</v>
      </c>
      <c r="L44" s="105">
        <f>((SUM(E44:K44)-MAX(E44:K44)-MIN(E44:K44)))/4</f>
        <v>5.375</v>
      </c>
      <c r="M44" s="100">
        <v>2.1</v>
      </c>
      <c r="O44" s="96">
        <f>L44*M44</f>
        <v>11.2875</v>
      </c>
    </row>
    <row r="45" spans="6:15" ht="15">
      <c r="F45" s="89">
        <v>5.7</v>
      </c>
      <c r="G45" s="89">
        <v>5.6</v>
      </c>
      <c r="H45" s="89">
        <v>5.6</v>
      </c>
      <c r="I45" s="89">
        <v>5.5</v>
      </c>
      <c r="J45" s="89">
        <v>5.6</v>
      </c>
      <c r="K45" s="89">
        <v>5.5</v>
      </c>
      <c r="L45" s="105">
        <f>((SUM(E45:K45)-MAX(E45:K45)-MIN(E45:K45)))/4</f>
        <v>5.575</v>
      </c>
      <c r="M45" s="99">
        <v>2.2</v>
      </c>
      <c r="O45" s="96">
        <f>L45*M45</f>
        <v>12.265</v>
      </c>
    </row>
    <row r="46" spans="6:15" ht="15">
      <c r="F46" s="89">
        <v>5.5</v>
      </c>
      <c r="G46" s="89">
        <v>5.6</v>
      </c>
      <c r="H46" s="89">
        <v>5.7</v>
      </c>
      <c r="I46" s="89">
        <v>5.8</v>
      </c>
      <c r="J46" s="89">
        <v>5.8</v>
      </c>
      <c r="K46" s="89">
        <v>5.6</v>
      </c>
      <c r="L46" s="105">
        <f>((SUM(E46:K46)-MAX(E46:K46)-MIN(E46:K46)))/4</f>
        <v>5.675</v>
      </c>
      <c r="M46" s="108">
        <v>2.1</v>
      </c>
      <c r="O46" s="96">
        <f>L46*M46</f>
        <v>11.9175</v>
      </c>
    </row>
    <row r="47" spans="2:16" ht="15">
      <c r="B47" s="141">
        <v>4</v>
      </c>
      <c r="C47" s="141" t="s">
        <v>98</v>
      </c>
      <c r="D47" s="141">
        <v>2000</v>
      </c>
      <c r="E47" s="141" t="s">
        <v>118</v>
      </c>
      <c r="F47" s="109">
        <v>1</v>
      </c>
      <c r="G47" s="110">
        <v>2</v>
      </c>
      <c r="H47" s="110">
        <v>3</v>
      </c>
      <c r="I47" s="110">
        <v>4</v>
      </c>
      <c r="J47" s="110">
        <v>5</v>
      </c>
      <c r="K47" s="110">
        <v>6</v>
      </c>
      <c r="L47" s="111"/>
      <c r="M47" s="112"/>
      <c r="N47" s="113"/>
      <c r="O47" s="114"/>
      <c r="P47" s="169">
        <f>SUM(O48:O51)/8.4*10</f>
        <v>60.30654761904762</v>
      </c>
    </row>
    <row r="48" spans="6:15" ht="15">
      <c r="F48" s="89">
        <v>6.2</v>
      </c>
      <c r="G48" s="89">
        <v>5.9</v>
      </c>
      <c r="H48" s="89">
        <v>6.1</v>
      </c>
      <c r="I48" s="89">
        <v>6.2</v>
      </c>
      <c r="J48" s="89">
        <v>6.3</v>
      </c>
      <c r="K48" s="89">
        <v>6.1</v>
      </c>
      <c r="L48" s="105">
        <f>((SUM(E48:K48)-MAX(E48:K48)-MIN(E48:K48)))/4</f>
        <v>6.15</v>
      </c>
      <c r="M48" s="99">
        <v>2</v>
      </c>
      <c r="O48" s="96">
        <f>L48*M48</f>
        <v>12.3</v>
      </c>
    </row>
    <row r="49" spans="6:15" ht="15">
      <c r="F49" s="89">
        <v>5.7</v>
      </c>
      <c r="G49" s="89">
        <v>5.8</v>
      </c>
      <c r="H49" s="89">
        <v>5.7</v>
      </c>
      <c r="I49" s="89">
        <v>6.2</v>
      </c>
      <c r="J49" s="89">
        <v>5.8</v>
      </c>
      <c r="K49" s="89">
        <v>6.1</v>
      </c>
      <c r="L49" s="105">
        <f>((SUM(E49:K49)-MAX(E49:K49)-MIN(E49:K49)))/4</f>
        <v>5.85</v>
      </c>
      <c r="M49" s="100">
        <v>2.1</v>
      </c>
      <c r="O49" s="96">
        <f>L49*M49</f>
        <v>12.285</v>
      </c>
    </row>
    <row r="50" spans="6:15" ht="15">
      <c r="F50" s="89">
        <v>6.2</v>
      </c>
      <c r="G50" s="89">
        <v>6</v>
      </c>
      <c r="H50" s="89">
        <v>6.2</v>
      </c>
      <c r="I50" s="89">
        <v>6</v>
      </c>
      <c r="J50" s="89">
        <v>6</v>
      </c>
      <c r="K50" s="89">
        <v>6.2</v>
      </c>
      <c r="L50" s="105">
        <f>((SUM(E50:K50)-MAX(E50:K50)-MIN(E50:K50)))/4</f>
        <v>6.1000000000000005</v>
      </c>
      <c r="M50" s="99">
        <v>2.2</v>
      </c>
      <c r="O50" s="96">
        <f>L50*M50</f>
        <v>13.420000000000002</v>
      </c>
    </row>
    <row r="51" spans="6:15" ht="15">
      <c r="F51" s="89">
        <v>6</v>
      </c>
      <c r="G51" s="89">
        <v>5.8</v>
      </c>
      <c r="H51" s="89">
        <v>6</v>
      </c>
      <c r="I51" s="89">
        <v>6.1</v>
      </c>
      <c r="J51" s="89">
        <v>6</v>
      </c>
      <c r="K51" s="89">
        <v>6.1</v>
      </c>
      <c r="L51" s="105">
        <f>((SUM(E51:K51)-MAX(E51:K51)-MIN(E51:K51)))/4</f>
        <v>6.0249999999999995</v>
      </c>
      <c r="M51" s="108">
        <v>2.1</v>
      </c>
      <c r="O51" s="96">
        <f>L51*M51</f>
        <v>12.6525</v>
      </c>
    </row>
    <row r="52" spans="2:16" ht="15">
      <c r="B52" s="141">
        <v>5</v>
      </c>
      <c r="C52" s="141" t="s">
        <v>97</v>
      </c>
      <c r="D52" s="141">
        <v>2000</v>
      </c>
      <c r="E52" s="141" t="s">
        <v>118</v>
      </c>
      <c r="F52" s="109">
        <v>1</v>
      </c>
      <c r="G52" s="110">
        <v>2</v>
      </c>
      <c r="H52" s="110">
        <v>3</v>
      </c>
      <c r="I52" s="110">
        <v>4</v>
      </c>
      <c r="J52" s="110">
        <v>5</v>
      </c>
      <c r="K52" s="110">
        <v>6</v>
      </c>
      <c r="L52" s="110"/>
      <c r="M52" s="112"/>
      <c r="N52" s="113"/>
      <c r="O52" s="114"/>
      <c r="P52" s="169">
        <f>SUM(O53:O56)/8.4*10</f>
        <v>60.24999999999999</v>
      </c>
    </row>
    <row r="53" spans="6:15" ht="15">
      <c r="F53" s="94">
        <v>6.3</v>
      </c>
      <c r="G53" s="94">
        <v>5.9</v>
      </c>
      <c r="H53" s="94">
        <v>6.2</v>
      </c>
      <c r="I53" s="94">
        <v>5.6</v>
      </c>
      <c r="J53" s="94">
        <v>5.9</v>
      </c>
      <c r="K53" s="94">
        <v>6.2</v>
      </c>
      <c r="L53" s="105">
        <f>((SUM(E53:K53)-MAX(E53:K53)-MIN(E53:K53)))/4</f>
        <v>6.050000000000001</v>
      </c>
      <c r="M53" s="99">
        <v>2</v>
      </c>
      <c r="O53" s="96">
        <f>L53*M53</f>
        <v>12.100000000000001</v>
      </c>
    </row>
    <row r="54" spans="6:15" ht="15">
      <c r="F54" s="94">
        <v>5.9</v>
      </c>
      <c r="G54" s="94">
        <v>5.9</v>
      </c>
      <c r="H54" s="94">
        <v>5.8</v>
      </c>
      <c r="I54" s="94">
        <v>6.1</v>
      </c>
      <c r="J54" s="94">
        <v>6</v>
      </c>
      <c r="K54" s="94">
        <v>6.1</v>
      </c>
      <c r="L54" s="105">
        <f>((SUM(E54:K54)-MAX(E54:K54)-MIN(E54:K54)))/4</f>
        <v>5.9750000000000005</v>
      </c>
      <c r="M54" s="100">
        <v>2.1</v>
      </c>
      <c r="O54" s="96">
        <f>L54*M54</f>
        <v>12.547500000000001</v>
      </c>
    </row>
    <row r="55" spans="6:15" ht="15">
      <c r="F55" s="94">
        <v>6.1</v>
      </c>
      <c r="G55" s="94">
        <v>5.8</v>
      </c>
      <c r="H55" s="94">
        <v>6.3</v>
      </c>
      <c r="I55" s="94">
        <v>6</v>
      </c>
      <c r="J55" s="94">
        <v>6</v>
      </c>
      <c r="K55" s="94">
        <v>6.1</v>
      </c>
      <c r="L55" s="105">
        <f>((SUM(E55:K55)-MAX(E55:K55)-MIN(E55:K55)))/4</f>
        <v>6.049999999999999</v>
      </c>
      <c r="M55" s="99">
        <v>2.2</v>
      </c>
      <c r="O55" s="96">
        <f>L55*M55</f>
        <v>13.309999999999999</v>
      </c>
    </row>
    <row r="56" spans="6:15" ht="15">
      <c r="F56" s="94">
        <v>5.7</v>
      </c>
      <c r="G56" s="94">
        <v>6.1</v>
      </c>
      <c r="H56" s="94">
        <v>6</v>
      </c>
      <c r="I56" s="94">
        <v>6.2</v>
      </c>
      <c r="J56" s="94">
        <v>5.9</v>
      </c>
      <c r="K56" s="94">
        <v>6.1</v>
      </c>
      <c r="L56" s="105">
        <f>((SUM(E56:K56)-MAX(E56:K56)-MIN(E56:K56)))/4</f>
        <v>6.025</v>
      </c>
      <c r="M56" s="108">
        <v>2.1</v>
      </c>
      <c r="O56" s="96">
        <f>L56*M56</f>
        <v>12.652500000000002</v>
      </c>
    </row>
    <row r="57" spans="2:16" ht="15">
      <c r="B57" s="141">
        <v>6</v>
      </c>
      <c r="C57" s="141" t="s">
        <v>82</v>
      </c>
      <c r="D57" s="141">
        <v>1999</v>
      </c>
      <c r="E57" s="141" t="s">
        <v>119</v>
      </c>
      <c r="F57" s="109">
        <v>1</v>
      </c>
      <c r="G57" s="110">
        <v>2</v>
      </c>
      <c r="H57" s="110">
        <v>3</v>
      </c>
      <c r="I57" s="110">
        <v>4</v>
      </c>
      <c r="J57" s="110">
        <v>5</v>
      </c>
      <c r="K57" s="110">
        <v>6</v>
      </c>
      <c r="L57" s="111"/>
      <c r="M57" s="112"/>
      <c r="N57" s="113"/>
      <c r="O57" s="114"/>
      <c r="P57" s="169">
        <f>SUM(O58:O61)/8.4*10</f>
        <v>65.1339285714286</v>
      </c>
    </row>
    <row r="58" spans="6:15" ht="15">
      <c r="F58" s="106">
        <v>6.7</v>
      </c>
      <c r="G58" s="94">
        <v>6.4</v>
      </c>
      <c r="H58" s="94">
        <v>6.6</v>
      </c>
      <c r="I58" s="94">
        <v>6.7</v>
      </c>
      <c r="J58" s="94">
        <v>6.5</v>
      </c>
      <c r="K58" s="94">
        <v>6.8</v>
      </c>
      <c r="L58" s="105">
        <f>((SUM(E58:K58)-MAX(E58:K58)-MIN(E58:K58)))/4</f>
        <v>6.625000000000002</v>
      </c>
      <c r="M58" s="99">
        <v>2</v>
      </c>
      <c r="O58" s="96">
        <f>L58*M58</f>
        <v>13.250000000000004</v>
      </c>
    </row>
    <row r="59" spans="6:15" ht="15">
      <c r="F59" s="106">
        <v>6.3</v>
      </c>
      <c r="G59" s="94">
        <v>6.4</v>
      </c>
      <c r="H59" s="94">
        <v>6.3</v>
      </c>
      <c r="I59" s="94">
        <v>6.6</v>
      </c>
      <c r="J59" s="94">
        <v>6.3</v>
      </c>
      <c r="K59" s="94">
        <v>6.7</v>
      </c>
      <c r="L59" s="105">
        <f>((SUM(E59:K59)-MAX(E59:K59)-MIN(E59:K59)))/4</f>
        <v>6.4</v>
      </c>
      <c r="M59" s="100">
        <v>2.1</v>
      </c>
      <c r="O59" s="96">
        <f>L59*M59</f>
        <v>13.440000000000001</v>
      </c>
    </row>
    <row r="60" spans="6:15" ht="15">
      <c r="F60" s="106">
        <v>6.7</v>
      </c>
      <c r="G60" s="94">
        <v>6.4</v>
      </c>
      <c r="H60" s="94">
        <v>6.8</v>
      </c>
      <c r="I60" s="94">
        <v>6.8</v>
      </c>
      <c r="J60" s="94">
        <v>6.6</v>
      </c>
      <c r="K60" s="94">
        <v>6.7</v>
      </c>
      <c r="L60" s="105">
        <f>((SUM(E60:K60)-MAX(E60:K60)-MIN(E60:K60)))/4</f>
        <v>6.700000000000003</v>
      </c>
      <c r="M60" s="99">
        <v>2.2</v>
      </c>
      <c r="O60" s="96">
        <f>L60*M60</f>
        <v>14.740000000000007</v>
      </c>
    </row>
    <row r="61" spans="6:15" ht="15">
      <c r="F61" s="106">
        <v>6.2</v>
      </c>
      <c r="G61" s="94">
        <v>6.3</v>
      </c>
      <c r="H61" s="94">
        <v>6.3</v>
      </c>
      <c r="I61" s="94">
        <v>6.4</v>
      </c>
      <c r="J61" s="94">
        <v>6.3</v>
      </c>
      <c r="K61" s="94">
        <v>6.4</v>
      </c>
      <c r="L61" s="105">
        <f>((SUM(E61:K61)-MAX(E61:K61)-MIN(E61:K61)))/4</f>
        <v>6.325000000000002</v>
      </c>
      <c r="M61" s="108">
        <v>2.1</v>
      </c>
      <c r="O61" s="96">
        <f>L61*M61</f>
        <v>13.282500000000004</v>
      </c>
    </row>
    <row r="62" spans="2:16" ht="15">
      <c r="B62" s="141">
        <v>7</v>
      </c>
      <c r="C62" s="141" t="s">
        <v>90</v>
      </c>
      <c r="D62" s="141">
        <v>1999</v>
      </c>
      <c r="E62" s="141" t="s">
        <v>87</v>
      </c>
      <c r="F62" s="109">
        <v>1</v>
      </c>
      <c r="G62" s="110">
        <v>2</v>
      </c>
      <c r="H62" s="110">
        <v>3</v>
      </c>
      <c r="I62" s="110">
        <v>4</v>
      </c>
      <c r="J62" s="110">
        <v>5</v>
      </c>
      <c r="K62" s="110">
        <v>6</v>
      </c>
      <c r="L62" s="111"/>
      <c r="M62" s="112"/>
      <c r="N62" s="113"/>
      <c r="O62" s="114"/>
      <c r="P62" s="169">
        <f>SUM(O63:O66)/8.4*10</f>
        <v>56.65773809523809</v>
      </c>
    </row>
    <row r="63" spans="6:15" ht="15">
      <c r="F63" s="89">
        <v>5.8</v>
      </c>
      <c r="G63" s="89">
        <v>5.8</v>
      </c>
      <c r="H63" s="89">
        <v>5.4</v>
      </c>
      <c r="I63" s="89">
        <v>6</v>
      </c>
      <c r="J63" s="89">
        <v>6</v>
      </c>
      <c r="K63" s="89">
        <v>5.8</v>
      </c>
      <c r="L63" s="105">
        <f>((SUM(E63:K63)-MAX(E63:K63)-MIN(E63:K63)))/4</f>
        <v>5.85</v>
      </c>
      <c r="M63" s="99">
        <v>2</v>
      </c>
      <c r="O63" s="96">
        <f>L63*M63</f>
        <v>11.7</v>
      </c>
    </row>
    <row r="64" spans="6:15" ht="15">
      <c r="F64" s="89">
        <v>5.6</v>
      </c>
      <c r="G64" s="89">
        <v>5.5</v>
      </c>
      <c r="H64" s="89">
        <v>5.3</v>
      </c>
      <c r="I64" s="89">
        <v>5.4</v>
      </c>
      <c r="J64" s="89">
        <v>5.4</v>
      </c>
      <c r="K64" s="89">
        <v>5.5</v>
      </c>
      <c r="L64" s="105">
        <f>((SUM(E64:K64)-MAX(E64:K64)-MIN(E64:K64)))/4</f>
        <v>5.449999999999998</v>
      </c>
      <c r="M64" s="100">
        <v>2.1</v>
      </c>
      <c r="O64" s="96">
        <f>L64*M64</f>
        <v>11.444999999999997</v>
      </c>
    </row>
    <row r="65" spans="6:15" ht="15">
      <c r="F65" s="89">
        <v>5.5</v>
      </c>
      <c r="G65" s="89">
        <v>5.6</v>
      </c>
      <c r="H65" s="89">
        <v>5.2</v>
      </c>
      <c r="I65" s="89">
        <v>6</v>
      </c>
      <c r="J65" s="89">
        <v>5.6</v>
      </c>
      <c r="K65" s="89">
        <v>5.7</v>
      </c>
      <c r="L65" s="105">
        <f>((SUM(E65:K65)-MAX(E65:K65)-MIN(E65:K65)))/4</f>
        <v>5.6000000000000005</v>
      </c>
      <c r="M65" s="99">
        <v>2.2</v>
      </c>
      <c r="O65" s="96">
        <f>L65*M65</f>
        <v>12.320000000000002</v>
      </c>
    </row>
    <row r="66" spans="6:15" ht="15">
      <c r="F66" s="89">
        <v>5.8</v>
      </c>
      <c r="G66" s="89">
        <v>5.7</v>
      </c>
      <c r="H66" s="89">
        <v>5.8</v>
      </c>
      <c r="I66" s="89">
        <v>6</v>
      </c>
      <c r="J66" s="89">
        <v>5.7</v>
      </c>
      <c r="K66" s="89">
        <v>5.8</v>
      </c>
      <c r="L66" s="105">
        <f>((SUM(E66:K66)-MAX(E66:K66)-MIN(E66:K66)))/4</f>
        <v>5.7749999999999995</v>
      </c>
      <c r="M66" s="108">
        <v>2.1</v>
      </c>
      <c r="O66" s="96">
        <f>L66*M66</f>
        <v>12.1275</v>
      </c>
    </row>
    <row r="67" spans="2:16" ht="15">
      <c r="B67" s="141">
        <v>8</v>
      </c>
      <c r="C67" s="141" t="s">
        <v>107</v>
      </c>
      <c r="D67" s="141">
        <v>2000</v>
      </c>
      <c r="E67" s="141" t="s">
        <v>118</v>
      </c>
      <c r="F67" s="109">
        <v>1</v>
      </c>
      <c r="G67" s="110">
        <v>2</v>
      </c>
      <c r="H67" s="110">
        <v>3</v>
      </c>
      <c r="I67" s="110">
        <v>4</v>
      </c>
      <c r="J67" s="110">
        <v>5</v>
      </c>
      <c r="K67" s="110">
        <v>6</v>
      </c>
      <c r="L67" s="111"/>
      <c r="M67" s="112"/>
      <c r="N67" s="113"/>
      <c r="O67" s="114"/>
      <c r="P67" s="169">
        <f>SUM(O68:O71)/8.4*10</f>
        <v>53.37202380952381</v>
      </c>
    </row>
    <row r="68" spans="6:15" ht="15">
      <c r="F68" s="89">
        <v>5.5</v>
      </c>
      <c r="G68" s="89">
        <v>6</v>
      </c>
      <c r="H68" s="89">
        <v>5.2</v>
      </c>
      <c r="I68" s="89">
        <v>5.3</v>
      </c>
      <c r="J68" s="89">
        <v>5</v>
      </c>
      <c r="K68" s="89">
        <v>5.3</v>
      </c>
      <c r="L68" s="105">
        <f>((SUM(E68:K68)-MAX(E68:K68)-MIN(E68:K68)))/4</f>
        <v>5.324999999999999</v>
      </c>
      <c r="M68" s="99">
        <v>2</v>
      </c>
      <c r="O68" s="96">
        <f>L68*M68</f>
        <v>10.649999999999999</v>
      </c>
    </row>
    <row r="69" spans="6:15" ht="15">
      <c r="F69" s="89">
        <v>5.3</v>
      </c>
      <c r="G69" s="89">
        <v>5</v>
      </c>
      <c r="H69" s="89">
        <v>5.3</v>
      </c>
      <c r="I69" s="89">
        <v>5</v>
      </c>
      <c r="J69" s="89">
        <v>4.8</v>
      </c>
      <c r="K69" s="89">
        <v>4.9</v>
      </c>
      <c r="L69" s="105">
        <f>((SUM(E69:K69)-MAX(E69:K69)-MIN(E69:K69)))/4</f>
        <v>5.050000000000001</v>
      </c>
      <c r="M69" s="100">
        <v>2.1</v>
      </c>
      <c r="O69" s="96">
        <f>L69*M69</f>
        <v>10.605000000000002</v>
      </c>
    </row>
    <row r="70" spans="6:15" ht="15">
      <c r="F70" s="89">
        <v>5.7</v>
      </c>
      <c r="G70" s="89">
        <v>5.8</v>
      </c>
      <c r="H70" s="89">
        <v>5.1</v>
      </c>
      <c r="I70" s="89">
        <v>5</v>
      </c>
      <c r="J70" s="89">
        <v>5.1</v>
      </c>
      <c r="K70" s="89">
        <v>5.3</v>
      </c>
      <c r="L70" s="105">
        <f>((SUM(E70:K70)-MAX(E70:K70)-MIN(E70:K70)))/4</f>
        <v>5.3</v>
      </c>
      <c r="M70" s="99">
        <v>2.2</v>
      </c>
      <c r="O70" s="96">
        <f>L70*M70</f>
        <v>11.66</v>
      </c>
    </row>
    <row r="71" spans="6:15" ht="15">
      <c r="F71" s="89">
        <v>5.6</v>
      </c>
      <c r="G71" s="89">
        <v>5.9</v>
      </c>
      <c r="H71" s="89">
        <v>5.9</v>
      </c>
      <c r="I71" s="89">
        <v>5.7</v>
      </c>
      <c r="J71" s="89">
        <v>5.5</v>
      </c>
      <c r="K71" s="89">
        <v>5</v>
      </c>
      <c r="L71" s="105">
        <f>((SUM(E71:K71)-MAX(E71:K71)-MIN(E71:K71)))/4</f>
        <v>5.674999999999999</v>
      </c>
      <c r="M71" s="108">
        <v>2.1</v>
      </c>
      <c r="O71" s="96">
        <f>L71*M71</f>
        <v>11.917499999999999</v>
      </c>
    </row>
    <row r="72" spans="2:16" ht="15">
      <c r="B72" s="141">
        <v>9</v>
      </c>
      <c r="C72" s="141" t="s">
        <v>75</v>
      </c>
      <c r="D72" s="141">
        <v>2000</v>
      </c>
      <c r="E72" s="141" t="s">
        <v>119</v>
      </c>
      <c r="F72" s="109">
        <v>1</v>
      </c>
      <c r="G72" s="110">
        <v>2</v>
      </c>
      <c r="H72" s="110">
        <v>3</v>
      </c>
      <c r="I72" s="110">
        <v>4</v>
      </c>
      <c r="J72" s="110">
        <v>5</v>
      </c>
      <c r="K72" s="110">
        <v>6</v>
      </c>
      <c r="L72" s="111"/>
      <c r="M72" s="112"/>
      <c r="N72" s="113"/>
      <c r="O72" s="114"/>
      <c r="P72" s="169">
        <f>SUM(O73:O76)/8.4*10</f>
        <v>66.11011904761905</v>
      </c>
    </row>
    <row r="73" spans="6:15" ht="15">
      <c r="F73" s="89">
        <v>6.6</v>
      </c>
      <c r="G73" s="89">
        <v>6.6</v>
      </c>
      <c r="H73" s="89">
        <v>6.8</v>
      </c>
      <c r="I73" s="89">
        <v>6.8</v>
      </c>
      <c r="J73" s="89">
        <v>6.7</v>
      </c>
      <c r="K73" s="89">
        <v>7</v>
      </c>
      <c r="L73" s="105">
        <f>((SUM(E73:K73)-MAX(E73:K73)-MIN(E73:K73)))/4</f>
        <v>6.725</v>
      </c>
      <c r="M73" s="99">
        <v>2</v>
      </c>
      <c r="O73" s="96">
        <f>L73*M73</f>
        <v>13.45</v>
      </c>
    </row>
    <row r="74" spans="6:15" ht="15">
      <c r="F74" s="89">
        <v>6.4</v>
      </c>
      <c r="G74" s="89">
        <v>6.5</v>
      </c>
      <c r="H74" s="89">
        <v>6.5</v>
      </c>
      <c r="I74" s="89">
        <v>6.4</v>
      </c>
      <c r="J74" s="89">
        <v>6.5</v>
      </c>
      <c r="K74" s="89">
        <v>6.7</v>
      </c>
      <c r="L74" s="105">
        <f>((SUM(E74:K74)-MAX(E74:K74)-MIN(E74:K74)))/4</f>
        <v>6.475</v>
      </c>
      <c r="M74" s="100">
        <v>2.1</v>
      </c>
      <c r="O74" s="96">
        <f>L74*M74</f>
        <v>13.5975</v>
      </c>
    </row>
    <row r="75" spans="6:15" ht="15">
      <c r="F75" s="89">
        <v>6.7</v>
      </c>
      <c r="G75" s="89">
        <v>6.4</v>
      </c>
      <c r="H75" s="89">
        <v>6.8</v>
      </c>
      <c r="I75" s="89">
        <v>6.5</v>
      </c>
      <c r="J75" s="89">
        <v>6.6</v>
      </c>
      <c r="K75" s="89">
        <v>6.6</v>
      </c>
      <c r="L75" s="105">
        <f>((SUM(E75:K75)-MAX(E75:K75)-MIN(E75:K75)))/4</f>
        <v>6.600000000000001</v>
      </c>
      <c r="M75" s="99">
        <v>2.2</v>
      </c>
      <c r="O75" s="96">
        <f>L75*M75</f>
        <v>14.520000000000005</v>
      </c>
    </row>
    <row r="76" spans="6:15" ht="15">
      <c r="F76" s="89">
        <v>6.4</v>
      </c>
      <c r="G76" s="89">
        <v>6.7</v>
      </c>
      <c r="H76" s="89">
        <v>6.6</v>
      </c>
      <c r="I76" s="89">
        <v>6.7</v>
      </c>
      <c r="J76" s="89">
        <v>6.6</v>
      </c>
      <c r="K76" s="89">
        <v>6.7</v>
      </c>
      <c r="L76" s="105">
        <f>((SUM(E76:K76)-MAX(E76:K76)-MIN(E76:K76)))/4</f>
        <v>6.65</v>
      </c>
      <c r="M76" s="108">
        <v>2.1</v>
      </c>
      <c r="O76" s="96">
        <f>L76*M76</f>
        <v>13.965000000000002</v>
      </c>
    </row>
    <row r="77" spans="2:16" ht="15">
      <c r="B77" s="141">
        <v>10</v>
      </c>
      <c r="C77" s="141" t="s">
        <v>80</v>
      </c>
      <c r="D77" s="141">
        <v>1999</v>
      </c>
      <c r="E77" s="141" t="s">
        <v>119</v>
      </c>
      <c r="F77" s="109">
        <v>1</v>
      </c>
      <c r="G77" s="110">
        <v>2</v>
      </c>
      <c r="H77" s="110">
        <v>3</v>
      </c>
      <c r="I77" s="110">
        <v>4</v>
      </c>
      <c r="J77" s="110">
        <v>5</v>
      </c>
      <c r="K77" s="110">
        <v>6</v>
      </c>
      <c r="L77" s="111"/>
      <c r="M77" s="112"/>
      <c r="N77" s="113"/>
      <c r="O77" s="114"/>
      <c r="P77" s="169">
        <f>SUM(O78:O81)/8.4*10</f>
        <v>70.07202380952381</v>
      </c>
    </row>
    <row r="78" spans="6:15" ht="15">
      <c r="F78" s="89">
        <v>6.9</v>
      </c>
      <c r="G78" s="89">
        <v>6.8</v>
      </c>
      <c r="H78" s="89">
        <v>7.2</v>
      </c>
      <c r="I78" s="89">
        <v>7.2</v>
      </c>
      <c r="J78" s="89">
        <v>7.2</v>
      </c>
      <c r="K78" s="89">
        <v>7.3</v>
      </c>
      <c r="L78" s="105">
        <f>((SUM(E78:K78)-MAX(E78:K78)-MIN(E78:K78)))/4</f>
        <v>7.124999999999999</v>
      </c>
      <c r="M78" s="99">
        <v>2</v>
      </c>
      <c r="O78" s="96">
        <f>L78*M78</f>
        <v>14.249999999999998</v>
      </c>
    </row>
    <row r="79" spans="6:15" ht="15">
      <c r="F79" s="89">
        <v>6.9</v>
      </c>
      <c r="G79" s="89">
        <v>7</v>
      </c>
      <c r="H79" s="89">
        <v>7.4</v>
      </c>
      <c r="I79" s="89">
        <v>6.9</v>
      </c>
      <c r="J79" s="89">
        <v>7.12</v>
      </c>
      <c r="K79" s="89">
        <v>7</v>
      </c>
      <c r="L79" s="105">
        <f>((SUM(E79:K79)-MAX(E79:K79)-MIN(E79:K79)))/4</f>
        <v>7.005000000000001</v>
      </c>
      <c r="M79" s="100">
        <v>2.1</v>
      </c>
      <c r="O79" s="96">
        <f>L79*M79</f>
        <v>14.710500000000001</v>
      </c>
    </row>
    <row r="80" spans="6:15" ht="15">
      <c r="F80" s="89">
        <v>7</v>
      </c>
      <c r="G80" s="89">
        <v>6.8</v>
      </c>
      <c r="H80" s="89">
        <v>7.2</v>
      </c>
      <c r="I80" s="89">
        <v>7</v>
      </c>
      <c r="J80" s="89">
        <v>7.2</v>
      </c>
      <c r="K80" s="89">
        <v>7.2</v>
      </c>
      <c r="L80" s="105">
        <f>((SUM(E80:K80)-MAX(E80:K80)-MIN(E80:K80)))/4</f>
        <v>7.1000000000000005</v>
      </c>
      <c r="M80" s="99">
        <v>2.2</v>
      </c>
      <c r="O80" s="96">
        <f>L80*M80</f>
        <v>15.620000000000003</v>
      </c>
    </row>
    <row r="81" spans="6:15" ht="15">
      <c r="F81" s="89">
        <v>6.9</v>
      </c>
      <c r="G81" s="89">
        <v>6.8</v>
      </c>
      <c r="H81" s="89">
        <v>6.8</v>
      </c>
      <c r="I81" s="89">
        <v>6.8</v>
      </c>
      <c r="J81" s="89">
        <v>6.8</v>
      </c>
      <c r="K81" s="89">
        <v>6.7</v>
      </c>
      <c r="L81" s="105">
        <f>((SUM(E81:K81)-MAX(E81:K81)-MIN(E81:K81)))/4</f>
        <v>6.800000000000002</v>
      </c>
      <c r="M81" s="108">
        <v>2.1</v>
      </c>
      <c r="O81" s="96">
        <f>L81*M81</f>
        <v>14.280000000000005</v>
      </c>
    </row>
    <row r="82" spans="2:16" ht="15">
      <c r="B82" s="141">
        <v>11</v>
      </c>
      <c r="C82" s="141" t="s">
        <v>85</v>
      </c>
      <c r="D82" s="141">
        <v>2000</v>
      </c>
      <c r="E82" s="141" t="s">
        <v>118</v>
      </c>
      <c r="F82" s="109">
        <v>1</v>
      </c>
      <c r="G82" s="110">
        <v>2</v>
      </c>
      <c r="H82" s="110">
        <v>3</v>
      </c>
      <c r="I82" s="110">
        <v>4</v>
      </c>
      <c r="J82" s="110">
        <v>5</v>
      </c>
      <c r="K82" s="110">
        <v>6</v>
      </c>
      <c r="L82" s="111"/>
      <c r="M82" s="112"/>
      <c r="N82" s="113"/>
      <c r="O82" s="114"/>
      <c r="P82" s="169">
        <f>SUM(O83:O86)/8.4*10</f>
        <v>60.25892857142858</v>
      </c>
    </row>
    <row r="83" spans="6:15" ht="15">
      <c r="F83" s="89">
        <v>6.1</v>
      </c>
      <c r="G83" s="89">
        <v>5.8</v>
      </c>
      <c r="H83" s="89">
        <v>6</v>
      </c>
      <c r="I83" s="89">
        <v>6</v>
      </c>
      <c r="J83" s="89">
        <v>6.8</v>
      </c>
      <c r="K83" s="89">
        <v>6</v>
      </c>
      <c r="L83" s="105">
        <f>((SUM(E83:K83)-MAX(E83:K83)-MIN(E83:K83)))/4</f>
        <v>6.025</v>
      </c>
      <c r="M83" s="99">
        <v>2</v>
      </c>
      <c r="O83" s="96">
        <f>L83*M83</f>
        <v>12.05</v>
      </c>
    </row>
    <row r="84" spans="6:15" ht="15">
      <c r="F84" s="89">
        <v>5.4</v>
      </c>
      <c r="G84" s="89">
        <v>5.9</v>
      </c>
      <c r="H84" s="89">
        <v>5.8</v>
      </c>
      <c r="I84" s="89">
        <v>6</v>
      </c>
      <c r="J84" s="89">
        <v>6</v>
      </c>
      <c r="K84" s="89">
        <v>6.2</v>
      </c>
      <c r="L84" s="105">
        <f>((SUM(E84:K84)-MAX(E84:K84)-MIN(E84:K84)))/4</f>
        <v>5.925000000000001</v>
      </c>
      <c r="M84" s="100">
        <v>2.1</v>
      </c>
      <c r="O84" s="96">
        <f>L84*M84</f>
        <v>12.442500000000003</v>
      </c>
    </row>
    <row r="85" spans="6:15" ht="15">
      <c r="F85" s="89">
        <v>6.1</v>
      </c>
      <c r="G85" s="89">
        <v>5.7</v>
      </c>
      <c r="H85" s="89">
        <v>6.2</v>
      </c>
      <c r="I85" s="89">
        <v>6</v>
      </c>
      <c r="J85" s="89">
        <v>6.4</v>
      </c>
      <c r="K85" s="89">
        <v>6.1</v>
      </c>
      <c r="L85" s="105">
        <f>((SUM(E85:K85)-MAX(E85:K85)-MIN(E85:K85)))/4</f>
        <v>6.1000000000000005</v>
      </c>
      <c r="M85" s="99">
        <v>2.2</v>
      </c>
      <c r="O85" s="96">
        <f>L85*M85</f>
        <v>13.420000000000002</v>
      </c>
    </row>
    <row r="86" spans="6:15" ht="15">
      <c r="F86" s="89">
        <v>6</v>
      </c>
      <c r="G86" s="89">
        <v>6.1</v>
      </c>
      <c r="H86" s="89">
        <v>6</v>
      </c>
      <c r="I86" s="89">
        <v>6.3</v>
      </c>
      <c r="J86" s="89">
        <v>6.1</v>
      </c>
      <c r="K86" s="89">
        <v>6</v>
      </c>
      <c r="L86" s="105">
        <f>((SUM(E86:K86)-MAX(E86:K86)-MIN(E86:K86)))/4</f>
        <v>6.05</v>
      </c>
      <c r="M86" s="108">
        <v>2.1</v>
      </c>
      <c r="O86" s="96">
        <f>L86*M86</f>
        <v>12.705</v>
      </c>
    </row>
    <row r="87" spans="2:16" ht="15">
      <c r="B87" s="141">
        <v>12</v>
      </c>
      <c r="C87" s="141" t="s">
        <v>74</v>
      </c>
      <c r="D87" s="141">
        <v>1998</v>
      </c>
      <c r="E87" s="141" t="s">
        <v>119</v>
      </c>
      <c r="F87" s="109">
        <v>1</v>
      </c>
      <c r="G87" s="110">
        <v>2</v>
      </c>
      <c r="H87" s="110">
        <v>3</v>
      </c>
      <c r="I87" s="110">
        <v>4</v>
      </c>
      <c r="J87" s="110">
        <v>5</v>
      </c>
      <c r="K87" s="110">
        <v>6</v>
      </c>
      <c r="L87" s="111"/>
      <c r="M87" s="112"/>
      <c r="N87" s="113"/>
      <c r="O87" s="114"/>
      <c r="P87" s="169">
        <f>SUM(O88:O91)/8.4*10</f>
        <v>66.13988095238096</v>
      </c>
    </row>
    <row r="88" spans="6:15" ht="15">
      <c r="F88" s="94">
        <v>6.5</v>
      </c>
      <c r="G88" s="94">
        <v>6.4</v>
      </c>
      <c r="H88" s="94">
        <v>6.7</v>
      </c>
      <c r="I88" s="94">
        <v>6.6</v>
      </c>
      <c r="J88" s="94">
        <v>6.4</v>
      </c>
      <c r="K88" s="94">
        <v>6.8</v>
      </c>
      <c r="L88" s="105">
        <f>((SUM(E88:K88)-MAX(E88:K88)-MIN(E88:K88)))/4</f>
        <v>6.550000000000001</v>
      </c>
      <c r="M88" s="99">
        <v>2</v>
      </c>
      <c r="O88" s="96">
        <f>L88*M88</f>
        <v>13.100000000000001</v>
      </c>
    </row>
    <row r="89" spans="6:15" ht="15">
      <c r="F89" s="94">
        <v>6.7</v>
      </c>
      <c r="G89" s="94">
        <v>6.6</v>
      </c>
      <c r="H89" s="94">
        <v>6.4</v>
      </c>
      <c r="I89" s="94">
        <v>6.7</v>
      </c>
      <c r="J89" s="94">
        <v>6.5</v>
      </c>
      <c r="K89" s="94">
        <v>6.8</v>
      </c>
      <c r="L89" s="105">
        <f>((SUM(E89:K89)-MAX(E89:K89)-MIN(E89:K89)))/4</f>
        <v>6.625000000000002</v>
      </c>
      <c r="M89" s="100">
        <v>2.1</v>
      </c>
      <c r="O89" s="96">
        <f>L89*M89</f>
        <v>13.912500000000005</v>
      </c>
    </row>
    <row r="90" spans="6:15" ht="15">
      <c r="F90" s="94">
        <v>6.6</v>
      </c>
      <c r="G90" s="94">
        <v>6.3</v>
      </c>
      <c r="H90" s="94">
        <v>6.9</v>
      </c>
      <c r="I90" s="94">
        <v>6.6</v>
      </c>
      <c r="J90" s="94">
        <v>6.8</v>
      </c>
      <c r="K90" s="94">
        <v>6.7</v>
      </c>
      <c r="L90" s="105">
        <f>((SUM(E90:K90)-MAX(E90:K90)-MIN(E90:K90)))/4</f>
        <v>6.675</v>
      </c>
      <c r="M90" s="99">
        <v>2.2</v>
      </c>
      <c r="O90" s="96">
        <f>L90*M90</f>
        <v>14.685</v>
      </c>
    </row>
    <row r="91" spans="6:15" ht="15">
      <c r="F91" s="94">
        <v>6.6</v>
      </c>
      <c r="G91" s="94">
        <v>6.5</v>
      </c>
      <c r="H91" s="94">
        <v>6.4</v>
      </c>
      <c r="I91" s="94">
        <v>6.7</v>
      </c>
      <c r="J91" s="94">
        <v>6.6</v>
      </c>
      <c r="K91" s="94">
        <v>6.8</v>
      </c>
      <c r="L91" s="105">
        <f>((SUM(E91:K91)-MAX(E91:K91)-MIN(E91:K91)))/4</f>
        <v>6.6</v>
      </c>
      <c r="M91" s="108">
        <v>2.1</v>
      </c>
      <c r="O91" s="96">
        <f>L91*M91</f>
        <v>13.86</v>
      </c>
    </row>
    <row r="92" spans="2:16" ht="15">
      <c r="B92" s="141">
        <v>13</v>
      </c>
      <c r="C92" s="141" t="s">
        <v>106</v>
      </c>
      <c r="D92" s="141">
        <v>2000</v>
      </c>
      <c r="E92" s="141" t="s">
        <v>118</v>
      </c>
      <c r="F92" s="109">
        <v>1</v>
      </c>
      <c r="G92" s="110">
        <v>2</v>
      </c>
      <c r="H92" s="110">
        <v>3</v>
      </c>
      <c r="I92" s="110">
        <v>4</v>
      </c>
      <c r="J92" s="110">
        <v>5</v>
      </c>
      <c r="K92" s="110">
        <v>6</v>
      </c>
      <c r="L92" s="111"/>
      <c r="M92" s="112"/>
      <c r="N92" s="113"/>
      <c r="O92" s="114"/>
      <c r="P92" s="169">
        <f>SUM(O93:O96)/8.4*10</f>
        <v>54.485119047619044</v>
      </c>
    </row>
    <row r="93" spans="6:15" ht="15">
      <c r="F93" s="106">
        <v>5.4</v>
      </c>
      <c r="G93" s="94">
        <v>5.2</v>
      </c>
      <c r="H93" s="94">
        <v>5.2</v>
      </c>
      <c r="I93" s="94">
        <v>5.1</v>
      </c>
      <c r="J93" s="94">
        <v>5.4</v>
      </c>
      <c r="K93" s="94">
        <v>5.3</v>
      </c>
      <c r="L93" s="105">
        <f>((SUM(E93:K93)-MAX(E93:K93)-MIN(E93:K93)))/4</f>
        <v>5.274999999999999</v>
      </c>
      <c r="M93" s="99">
        <v>2</v>
      </c>
      <c r="O93" s="96">
        <f>L93*M93</f>
        <v>10.549999999999997</v>
      </c>
    </row>
    <row r="94" spans="6:15" ht="15">
      <c r="F94" s="106">
        <v>5.3</v>
      </c>
      <c r="G94" s="94">
        <v>5.4</v>
      </c>
      <c r="H94" s="94">
        <v>6</v>
      </c>
      <c r="I94" s="94">
        <v>5.6</v>
      </c>
      <c r="J94" s="94">
        <v>6</v>
      </c>
      <c r="K94" s="94">
        <v>5.7</v>
      </c>
      <c r="L94" s="105">
        <f>((SUM(E94:K94)-MAX(E94:K94)-MIN(E94:K94)))/4</f>
        <v>5.675</v>
      </c>
      <c r="M94" s="100">
        <v>2.1</v>
      </c>
      <c r="O94" s="96">
        <f>L94*M94</f>
        <v>11.9175</v>
      </c>
    </row>
    <row r="95" spans="6:15" ht="15">
      <c r="F95" s="106">
        <v>5.4</v>
      </c>
      <c r="G95" s="94">
        <v>5</v>
      </c>
      <c r="H95" s="94">
        <v>5</v>
      </c>
      <c r="I95" s="94">
        <v>5</v>
      </c>
      <c r="J95" s="94">
        <v>5.2</v>
      </c>
      <c r="K95" s="94">
        <v>5.4</v>
      </c>
      <c r="L95" s="105">
        <f>((SUM(E95:K95)-MAX(E95:K95)-MIN(E95:K95)))/4</f>
        <v>5.15</v>
      </c>
      <c r="M95" s="99">
        <v>2.2</v>
      </c>
      <c r="O95" s="96">
        <f>L95*M95</f>
        <v>11.330000000000002</v>
      </c>
    </row>
    <row r="96" spans="6:15" ht="15">
      <c r="F96" s="106">
        <v>5.6</v>
      </c>
      <c r="G96" s="94">
        <v>5.8</v>
      </c>
      <c r="H96" s="94">
        <v>5.7</v>
      </c>
      <c r="I96" s="94">
        <v>6</v>
      </c>
      <c r="J96" s="94">
        <v>5.7</v>
      </c>
      <c r="K96" s="94">
        <v>5.5</v>
      </c>
      <c r="L96" s="105">
        <f>((SUM(E96:K96)-MAX(E96:K96)-MIN(E96:K96)))/4</f>
        <v>5.699999999999999</v>
      </c>
      <c r="M96" s="108">
        <v>2.1</v>
      </c>
      <c r="O96" s="96">
        <f>L96*M96</f>
        <v>11.969999999999999</v>
      </c>
    </row>
    <row r="97" spans="2:16" ht="15">
      <c r="B97" s="141">
        <v>14</v>
      </c>
      <c r="C97" s="141" t="s">
        <v>89</v>
      </c>
      <c r="D97" s="141">
        <v>2000</v>
      </c>
      <c r="E97" s="141" t="s">
        <v>87</v>
      </c>
      <c r="F97" s="109">
        <v>1</v>
      </c>
      <c r="G97" s="110">
        <v>2</v>
      </c>
      <c r="H97" s="110">
        <v>3</v>
      </c>
      <c r="I97" s="110">
        <v>4</v>
      </c>
      <c r="J97" s="110">
        <v>5</v>
      </c>
      <c r="K97" s="110">
        <v>6</v>
      </c>
      <c r="L97" s="111"/>
      <c r="M97" s="112"/>
      <c r="N97" s="113"/>
      <c r="O97" s="114"/>
      <c r="P97" s="169">
        <f>SUM(O98:O101)/8.4*10</f>
        <v>58.57440476190475</v>
      </c>
    </row>
    <row r="98" spans="6:15" ht="15">
      <c r="F98" s="89">
        <v>6</v>
      </c>
      <c r="G98" s="89">
        <v>6</v>
      </c>
      <c r="H98" s="89">
        <v>5.3</v>
      </c>
      <c r="I98" s="89">
        <v>5.5</v>
      </c>
      <c r="J98" s="89">
        <v>5.2</v>
      </c>
      <c r="K98" s="89">
        <v>5.6</v>
      </c>
      <c r="L98" s="105">
        <f>((SUM(E98:K98)-MAX(E98:K98)-MIN(E98:K98)))/4</f>
        <v>5.6000000000000005</v>
      </c>
      <c r="M98" s="99">
        <v>2</v>
      </c>
      <c r="O98" s="96">
        <f>L98*M98</f>
        <v>11.200000000000001</v>
      </c>
    </row>
    <row r="99" spans="6:15" ht="15">
      <c r="F99" s="89">
        <v>5.8</v>
      </c>
      <c r="G99" s="89">
        <v>5.6</v>
      </c>
      <c r="H99" s="89">
        <v>6</v>
      </c>
      <c r="I99" s="89">
        <v>6.1</v>
      </c>
      <c r="J99" s="89">
        <v>5.9</v>
      </c>
      <c r="K99" s="89">
        <v>5.8</v>
      </c>
      <c r="L99" s="105">
        <f>((SUM(E99:K99)-MAX(E99:K99)-MIN(E99:K99)))/4</f>
        <v>5.874999999999998</v>
      </c>
      <c r="M99" s="100">
        <v>2.1</v>
      </c>
      <c r="O99" s="96">
        <f>L99*M99</f>
        <v>12.337499999999997</v>
      </c>
    </row>
    <row r="100" spans="6:15" ht="15">
      <c r="F100" s="89">
        <v>5.8</v>
      </c>
      <c r="G100" s="89">
        <v>6.4</v>
      </c>
      <c r="H100" s="89">
        <v>6.2</v>
      </c>
      <c r="I100" s="89">
        <v>6.4</v>
      </c>
      <c r="J100" s="89">
        <v>6.4</v>
      </c>
      <c r="K100" s="89">
        <v>5.9</v>
      </c>
      <c r="L100" s="105">
        <f>((SUM(E100:K100)-MAX(E100:K100)-MIN(E100:K100)))/4</f>
        <v>6.224999999999999</v>
      </c>
      <c r="M100" s="99">
        <v>2.2</v>
      </c>
      <c r="O100" s="96">
        <f>L100*M100</f>
        <v>13.694999999999999</v>
      </c>
    </row>
    <row r="101" spans="6:15" ht="15">
      <c r="F101" s="89">
        <v>6</v>
      </c>
      <c r="G101" s="89">
        <v>5.6</v>
      </c>
      <c r="H101" s="89">
        <v>5.9</v>
      </c>
      <c r="I101" s="89">
        <v>5.8</v>
      </c>
      <c r="J101" s="89">
        <v>5.5</v>
      </c>
      <c r="K101" s="89">
        <v>5.5</v>
      </c>
      <c r="L101" s="105">
        <f>((SUM(E101:K101)-MAX(E101:K101)-MIN(E101:K101)))/4</f>
        <v>5.699999999999999</v>
      </c>
      <c r="M101" s="108">
        <v>2.1</v>
      </c>
      <c r="O101" s="96">
        <f>L101*M101</f>
        <v>11.969999999999999</v>
      </c>
    </row>
    <row r="102" spans="2:16" ht="15">
      <c r="B102" s="141">
        <v>15</v>
      </c>
      <c r="C102" s="141" t="s">
        <v>88</v>
      </c>
      <c r="D102" s="141">
        <v>2000</v>
      </c>
      <c r="E102" s="141" t="s">
        <v>87</v>
      </c>
      <c r="F102" s="109">
        <v>1</v>
      </c>
      <c r="G102" s="110">
        <v>2</v>
      </c>
      <c r="H102" s="110">
        <v>3</v>
      </c>
      <c r="I102" s="110">
        <v>4</v>
      </c>
      <c r="J102" s="110">
        <v>5</v>
      </c>
      <c r="K102" s="110">
        <v>6</v>
      </c>
      <c r="L102" s="111"/>
      <c r="M102" s="112"/>
      <c r="N102" s="113"/>
      <c r="O102" s="114"/>
      <c r="P102" s="169">
        <f>SUM(O103:O106)/8.4*10</f>
        <v>61.79464285714286</v>
      </c>
    </row>
    <row r="103" spans="6:15" ht="15">
      <c r="F103" s="89">
        <v>6.3</v>
      </c>
      <c r="G103" s="89">
        <v>6.4</v>
      </c>
      <c r="H103" s="89">
        <v>6.8</v>
      </c>
      <c r="I103" s="89">
        <v>6</v>
      </c>
      <c r="J103" s="89">
        <v>5.9</v>
      </c>
      <c r="K103" s="89">
        <v>6.3</v>
      </c>
      <c r="L103" s="105">
        <f>((SUM(E103:K103)-MAX(E103:K103)-MIN(E103:K103)))/4</f>
        <v>6.249999999999998</v>
      </c>
      <c r="M103" s="99">
        <v>2</v>
      </c>
      <c r="O103" s="96">
        <f>L103*M103</f>
        <v>12.499999999999996</v>
      </c>
    </row>
    <row r="104" spans="6:15" ht="15">
      <c r="F104" s="89">
        <v>5.8</v>
      </c>
      <c r="G104" s="89">
        <v>5.7</v>
      </c>
      <c r="H104" s="89">
        <v>5.6</v>
      </c>
      <c r="I104" s="89">
        <v>5.8</v>
      </c>
      <c r="J104" s="89">
        <v>5.8</v>
      </c>
      <c r="K104" s="89">
        <v>5.6</v>
      </c>
      <c r="L104" s="105">
        <f>((SUM(E104:K104)-MAX(E104:K104)-MIN(E104:K104)))/4</f>
        <v>5.725000000000001</v>
      </c>
      <c r="M104" s="100">
        <v>2.1</v>
      </c>
      <c r="O104" s="96">
        <f>L104*M104</f>
        <v>12.022500000000003</v>
      </c>
    </row>
    <row r="105" spans="6:15" ht="15">
      <c r="F105" s="89">
        <v>6.4</v>
      </c>
      <c r="G105" s="89">
        <v>6.4</v>
      </c>
      <c r="H105" s="89">
        <v>5.7</v>
      </c>
      <c r="I105" s="89">
        <v>6</v>
      </c>
      <c r="J105" s="89">
        <v>6</v>
      </c>
      <c r="K105" s="89">
        <v>6</v>
      </c>
      <c r="L105" s="105">
        <f>((SUM(E105:K105)-MAX(E105:K105)-MIN(E105:K105)))/4</f>
        <v>6.1000000000000005</v>
      </c>
      <c r="M105" s="99">
        <v>2.2</v>
      </c>
      <c r="O105" s="96">
        <f>L105*M105</f>
        <v>13.420000000000002</v>
      </c>
    </row>
    <row r="106" spans="6:15" ht="15">
      <c r="F106" s="89">
        <v>6.7</v>
      </c>
      <c r="G106" s="89">
        <v>6.7</v>
      </c>
      <c r="H106" s="89">
        <v>6.7</v>
      </c>
      <c r="I106" s="89">
        <v>6.5</v>
      </c>
      <c r="J106" s="89">
        <v>6.7</v>
      </c>
      <c r="K106" s="89">
        <v>6.5</v>
      </c>
      <c r="L106" s="105">
        <f>((SUM(E106:K106)-MAX(E106:K106)-MIN(E106:K106)))/4</f>
        <v>6.65</v>
      </c>
      <c r="M106" s="108">
        <v>2.1</v>
      </c>
      <c r="O106" s="96">
        <f>L106*M106</f>
        <v>13.965000000000002</v>
      </c>
    </row>
    <row r="107" spans="2:16" ht="15">
      <c r="B107" s="141">
        <v>16</v>
      </c>
      <c r="C107" s="141" t="s">
        <v>92</v>
      </c>
      <c r="D107" s="141">
        <v>2000</v>
      </c>
      <c r="E107" s="141" t="s">
        <v>118</v>
      </c>
      <c r="F107" s="109">
        <v>1</v>
      </c>
      <c r="G107" s="110">
        <v>2</v>
      </c>
      <c r="H107" s="110">
        <v>3</v>
      </c>
      <c r="I107" s="110">
        <v>4</v>
      </c>
      <c r="J107" s="110">
        <v>5</v>
      </c>
      <c r="K107" s="110">
        <v>6</v>
      </c>
      <c r="L107" s="111"/>
      <c r="M107" s="112"/>
      <c r="N107" s="113"/>
      <c r="O107" s="114"/>
      <c r="P107" s="169">
        <f>SUM(O108:O111)/8.4*10</f>
        <v>53.57440476190476</v>
      </c>
    </row>
    <row r="108" spans="6:15" ht="15">
      <c r="F108" s="89">
        <v>5.8</v>
      </c>
      <c r="G108" s="89">
        <v>5.7</v>
      </c>
      <c r="H108" s="89">
        <v>5.3</v>
      </c>
      <c r="I108" s="89">
        <v>5.2</v>
      </c>
      <c r="J108" s="89">
        <v>5.4</v>
      </c>
      <c r="K108" s="89">
        <v>5.3</v>
      </c>
      <c r="L108" s="105">
        <f>((SUM(E108:K108)-MAX(E108:K108)-MIN(E108:K108)))/4</f>
        <v>5.424999999999999</v>
      </c>
      <c r="M108" s="99">
        <v>2</v>
      </c>
      <c r="O108" s="96">
        <f>L108*M108</f>
        <v>10.849999999999998</v>
      </c>
    </row>
    <row r="109" spans="6:15" ht="15">
      <c r="F109" s="89">
        <v>5.6</v>
      </c>
      <c r="G109" s="89">
        <v>5.3</v>
      </c>
      <c r="H109" s="89">
        <v>4.9</v>
      </c>
      <c r="I109" s="89">
        <v>5.1</v>
      </c>
      <c r="J109" s="89">
        <v>5.5</v>
      </c>
      <c r="K109" s="89">
        <v>5.4</v>
      </c>
      <c r="L109" s="105">
        <f>((SUM(E109:K109)-MAX(E109:K109)-MIN(E109:K109)))/4</f>
        <v>5.324999999999999</v>
      </c>
      <c r="M109" s="100">
        <v>2.1</v>
      </c>
      <c r="O109" s="96">
        <f>L109*M109</f>
        <v>11.1825</v>
      </c>
    </row>
    <row r="110" spans="6:15" ht="15">
      <c r="F110" s="89">
        <v>5.7</v>
      </c>
      <c r="G110" s="89">
        <v>5.7</v>
      </c>
      <c r="H110" s="89">
        <v>5.4</v>
      </c>
      <c r="I110" s="89">
        <v>5.6</v>
      </c>
      <c r="J110" s="89">
        <v>5.4</v>
      </c>
      <c r="K110" s="89">
        <v>5.4</v>
      </c>
      <c r="L110" s="105">
        <f>((SUM(E110:K110)-MAX(E110:K110)-MIN(E110:K110)))/4</f>
        <v>5.524999999999999</v>
      </c>
      <c r="M110" s="99">
        <v>2.2</v>
      </c>
      <c r="O110" s="96">
        <f>L110*M110</f>
        <v>12.154999999999998</v>
      </c>
    </row>
    <row r="111" spans="6:15" ht="15">
      <c r="F111" s="89">
        <v>5</v>
      </c>
      <c r="G111" s="89">
        <v>5.5</v>
      </c>
      <c r="H111" s="89">
        <v>5.3</v>
      </c>
      <c r="I111" s="89">
        <v>5.2</v>
      </c>
      <c r="J111" s="89">
        <v>5.1</v>
      </c>
      <c r="K111" s="89">
        <v>5</v>
      </c>
      <c r="L111" s="105">
        <f>((SUM(E111:K111)-MAX(E111:K111)-MIN(E111:K111)))/4</f>
        <v>5.15</v>
      </c>
      <c r="M111" s="108">
        <v>2.1</v>
      </c>
      <c r="O111" s="96">
        <f>L111*M111</f>
        <v>10.815000000000001</v>
      </c>
    </row>
    <row r="112" spans="2:16" ht="15">
      <c r="B112" s="141">
        <v>17</v>
      </c>
      <c r="C112" s="141" t="s">
        <v>81</v>
      </c>
      <c r="D112" s="141">
        <v>1999</v>
      </c>
      <c r="E112" s="141" t="s">
        <v>119</v>
      </c>
      <c r="F112" s="109">
        <v>1</v>
      </c>
      <c r="G112" s="110">
        <v>2</v>
      </c>
      <c r="H112" s="110">
        <v>3</v>
      </c>
      <c r="I112" s="110">
        <v>4</v>
      </c>
      <c r="J112" s="110">
        <v>5</v>
      </c>
      <c r="K112" s="110">
        <v>6</v>
      </c>
      <c r="L112" s="111"/>
      <c r="M112" s="112"/>
      <c r="N112" s="113"/>
      <c r="O112" s="114"/>
      <c r="P112" s="169">
        <f>SUM(O113:O116)/8.4*10</f>
        <v>70.57440476190476</v>
      </c>
    </row>
    <row r="113" spans="6:15" ht="15">
      <c r="F113" s="89">
        <v>6.6</v>
      </c>
      <c r="G113" s="89">
        <v>6.9</v>
      </c>
      <c r="H113" s="89">
        <v>7.3</v>
      </c>
      <c r="I113" s="89">
        <v>7.2</v>
      </c>
      <c r="J113" s="89">
        <v>6.5</v>
      </c>
      <c r="K113" s="89">
        <v>7.2</v>
      </c>
      <c r="L113" s="105">
        <f>((SUM(E113:K113)-MAX(E113:K113)-MIN(E113:K113)))/4</f>
        <v>6.975000000000001</v>
      </c>
      <c r="M113" s="99">
        <v>2</v>
      </c>
      <c r="O113" s="96">
        <f>L113*M113</f>
        <v>13.950000000000003</v>
      </c>
    </row>
    <row r="114" spans="6:15" ht="15">
      <c r="F114" s="89">
        <v>7</v>
      </c>
      <c r="G114" s="89">
        <v>7</v>
      </c>
      <c r="H114" s="89">
        <v>6.9</v>
      </c>
      <c r="I114" s="89">
        <v>6.6</v>
      </c>
      <c r="J114" s="89">
        <v>6.9</v>
      </c>
      <c r="K114" s="89">
        <v>7.1</v>
      </c>
      <c r="L114" s="105">
        <f>((SUM(E114:K114)-MAX(E114:K114)-MIN(E114:K114)))/4</f>
        <v>6.949999999999999</v>
      </c>
      <c r="M114" s="100">
        <v>2.1</v>
      </c>
      <c r="O114" s="96">
        <f>L114*M114</f>
        <v>14.594999999999999</v>
      </c>
    </row>
    <row r="115" spans="6:15" ht="15">
      <c r="F115" s="89">
        <v>7.1</v>
      </c>
      <c r="G115" s="89">
        <v>7</v>
      </c>
      <c r="H115" s="89">
        <v>7.4</v>
      </c>
      <c r="I115" s="89">
        <v>6.7</v>
      </c>
      <c r="J115" s="89">
        <v>7.2</v>
      </c>
      <c r="K115" s="89">
        <v>7</v>
      </c>
      <c r="L115" s="105">
        <f>((SUM(E115:K115)-MAX(E115:K115)-MIN(E115:K115)))/4</f>
        <v>7.075</v>
      </c>
      <c r="M115" s="99">
        <v>2.2</v>
      </c>
      <c r="O115" s="96">
        <f>L115*M115</f>
        <v>15.565000000000001</v>
      </c>
    </row>
    <row r="116" spans="6:15" ht="15">
      <c r="F116" s="89">
        <v>7.4</v>
      </c>
      <c r="G116" s="89">
        <v>7.2</v>
      </c>
      <c r="H116" s="89">
        <v>7.5</v>
      </c>
      <c r="I116" s="89">
        <v>7</v>
      </c>
      <c r="J116" s="89">
        <v>7.2</v>
      </c>
      <c r="K116" s="89">
        <v>7.1</v>
      </c>
      <c r="L116" s="105">
        <f>((SUM(E116:K116)-MAX(E116:K116)-MIN(E116:K116)))/4</f>
        <v>7.225000000000001</v>
      </c>
      <c r="M116" s="108">
        <v>2.1</v>
      </c>
      <c r="O116" s="96">
        <f>L116*M116</f>
        <v>15.172500000000003</v>
      </c>
    </row>
    <row r="117" spans="2:16" ht="15">
      <c r="B117" s="141">
        <v>18</v>
      </c>
      <c r="C117" s="141" t="s">
        <v>115</v>
      </c>
      <c r="D117" s="141">
        <v>1998</v>
      </c>
      <c r="E117" s="141" t="s">
        <v>87</v>
      </c>
      <c r="F117" s="109">
        <v>1</v>
      </c>
      <c r="G117" s="110">
        <v>2</v>
      </c>
      <c r="H117" s="110">
        <v>3</v>
      </c>
      <c r="I117" s="110">
        <v>4</v>
      </c>
      <c r="J117" s="110">
        <v>5</v>
      </c>
      <c r="K117" s="110">
        <v>6</v>
      </c>
      <c r="L117" s="111"/>
      <c r="M117" s="112"/>
      <c r="N117" s="113"/>
      <c r="O117" s="114"/>
      <c r="P117" s="169">
        <f>SUM(O118:O121)/8.4*10+N117</f>
        <v>49.764880952380956</v>
      </c>
    </row>
    <row r="118" spans="6:15" ht="15">
      <c r="F118" s="89">
        <v>5.2</v>
      </c>
      <c r="G118" s="89">
        <v>5.7</v>
      </c>
      <c r="H118" s="89">
        <v>5</v>
      </c>
      <c r="I118" s="89">
        <v>5.2</v>
      </c>
      <c r="J118" s="89">
        <v>5.4</v>
      </c>
      <c r="K118" s="89">
        <v>5.5</v>
      </c>
      <c r="L118" s="105">
        <f>((SUM(E118:K118)-MAX(E118:K118)-MIN(E118:K118)))/4</f>
        <v>5.325</v>
      </c>
      <c r="M118" s="99">
        <v>2</v>
      </c>
      <c r="O118" s="96">
        <f>L118*M118</f>
        <v>10.65</v>
      </c>
    </row>
    <row r="119" spans="6:15" ht="15">
      <c r="F119" s="89">
        <v>5.5</v>
      </c>
      <c r="G119" s="89">
        <v>5.1</v>
      </c>
      <c r="H119" s="89">
        <v>5</v>
      </c>
      <c r="I119" s="89">
        <v>4.9</v>
      </c>
      <c r="J119" s="89">
        <v>5.2</v>
      </c>
      <c r="K119" s="89">
        <v>5</v>
      </c>
      <c r="L119" s="105">
        <f>((SUM(E119:K119)-MAX(E119:K119)-MIN(E119:K119)))/4</f>
        <v>5.074999999999999</v>
      </c>
      <c r="M119" s="100">
        <v>2.1</v>
      </c>
      <c r="O119" s="96">
        <f>L119*M119</f>
        <v>10.657499999999999</v>
      </c>
    </row>
    <row r="120" spans="6:15" ht="15">
      <c r="F120" s="89">
        <v>5.4</v>
      </c>
      <c r="G120" s="89">
        <v>5.6</v>
      </c>
      <c r="H120" s="89">
        <v>5.4</v>
      </c>
      <c r="I120" s="89">
        <v>5.7</v>
      </c>
      <c r="J120" s="89">
        <v>5.4</v>
      </c>
      <c r="K120" s="89">
        <v>5.6</v>
      </c>
      <c r="L120" s="105">
        <f>((SUM(E120:K120)-MAX(E120:K120)-MIN(E120:K120)))/4</f>
        <v>5.5</v>
      </c>
      <c r="M120" s="99">
        <v>2.2</v>
      </c>
      <c r="O120" s="96">
        <f>L120*M120</f>
        <v>12.100000000000001</v>
      </c>
    </row>
    <row r="121" spans="6:15" ht="15">
      <c r="F121" s="89">
        <v>5.3</v>
      </c>
      <c r="G121" s="89">
        <v>5</v>
      </c>
      <c r="H121" s="89">
        <v>5</v>
      </c>
      <c r="I121" s="89">
        <v>4.8</v>
      </c>
      <c r="J121" s="89">
        <v>5</v>
      </c>
      <c r="K121" s="89">
        <v>4.7</v>
      </c>
      <c r="L121" s="105">
        <f>((SUM(E121:K121)-MAX(E121:K121)-MIN(E121:K121)))/4</f>
        <v>4.95</v>
      </c>
      <c r="M121" s="108">
        <v>2.1</v>
      </c>
      <c r="N121" s="113">
        <v>-2</v>
      </c>
      <c r="O121" s="96">
        <f>L121*M121+N121</f>
        <v>8.395000000000001</v>
      </c>
    </row>
    <row r="122" spans="2:16" ht="15">
      <c r="B122" s="141">
        <v>19</v>
      </c>
      <c r="C122" s="141" t="s">
        <v>84</v>
      </c>
      <c r="D122" s="141">
        <v>2000</v>
      </c>
      <c r="E122" s="141" t="s">
        <v>119</v>
      </c>
      <c r="F122" s="109">
        <v>1</v>
      </c>
      <c r="G122" s="110">
        <v>2</v>
      </c>
      <c r="H122" s="110">
        <v>3</v>
      </c>
      <c r="I122" s="110">
        <v>4</v>
      </c>
      <c r="J122" s="110">
        <v>5</v>
      </c>
      <c r="K122" s="110">
        <v>6</v>
      </c>
      <c r="L122" s="111"/>
      <c r="M122" s="112"/>
      <c r="N122" s="113"/>
      <c r="O122" s="114"/>
      <c r="P122" s="169">
        <f>SUM(O123:O126)/8.4*10</f>
        <v>63.761904761904766</v>
      </c>
    </row>
    <row r="123" spans="6:15" ht="15">
      <c r="F123" s="89">
        <v>6.4</v>
      </c>
      <c r="G123" s="89">
        <v>6.3</v>
      </c>
      <c r="H123" s="89">
        <v>6.5</v>
      </c>
      <c r="I123" s="89">
        <v>6.7</v>
      </c>
      <c r="J123" s="89">
        <v>7</v>
      </c>
      <c r="K123" s="89">
        <v>6.5</v>
      </c>
      <c r="L123" s="105">
        <f>((SUM(E123:K123)-MAX(E123:K123)-MIN(E123:K123)))/4</f>
        <v>6.5249999999999995</v>
      </c>
      <c r="M123" s="99">
        <v>2</v>
      </c>
      <c r="O123" s="96">
        <f>L123*M123</f>
        <v>13.049999999999999</v>
      </c>
    </row>
    <row r="124" spans="6:15" ht="15">
      <c r="F124" s="89">
        <v>6</v>
      </c>
      <c r="G124" s="89">
        <v>6.3</v>
      </c>
      <c r="H124" s="89">
        <v>5.9</v>
      </c>
      <c r="I124" s="89">
        <v>6.4</v>
      </c>
      <c r="J124" s="89">
        <v>6.3</v>
      </c>
      <c r="K124" s="89">
        <v>6.7</v>
      </c>
      <c r="L124" s="105">
        <f>((SUM(E124:K124)-MAX(E124:K124)-MIN(E124:K124)))/4</f>
        <v>6.25</v>
      </c>
      <c r="M124" s="100">
        <v>2.1</v>
      </c>
      <c r="O124" s="96">
        <f>L124*M124</f>
        <v>13.125</v>
      </c>
    </row>
    <row r="125" spans="6:15" ht="15">
      <c r="F125" s="89">
        <v>6.6</v>
      </c>
      <c r="G125" s="89">
        <v>6.2</v>
      </c>
      <c r="H125" s="89">
        <v>6.7</v>
      </c>
      <c r="I125" s="89">
        <v>6.6</v>
      </c>
      <c r="J125" s="89">
        <v>6.8</v>
      </c>
      <c r="K125" s="89">
        <v>6.6</v>
      </c>
      <c r="L125" s="105">
        <f>((SUM(E125:K125)-MAX(E125:K125)-MIN(E125:K125)))/4</f>
        <v>6.625000000000001</v>
      </c>
      <c r="M125" s="99">
        <v>2.2</v>
      </c>
      <c r="O125" s="96">
        <f>L125*M125</f>
        <v>14.575000000000003</v>
      </c>
    </row>
    <row r="126" spans="6:15" ht="15">
      <c r="F126" s="89">
        <v>6.2</v>
      </c>
      <c r="G126" s="89">
        <v>6.2</v>
      </c>
      <c r="H126" s="89">
        <v>6</v>
      </c>
      <c r="I126" s="89">
        <v>5.8</v>
      </c>
      <c r="J126" s="89">
        <v>6</v>
      </c>
      <c r="K126" s="89">
        <v>6.4</v>
      </c>
      <c r="L126" s="105">
        <f>((SUM(E126:K126)-MAX(E126:K126)-MIN(E126:K126)))/4</f>
        <v>6.1000000000000005</v>
      </c>
      <c r="M126" s="108">
        <v>2.1</v>
      </c>
      <c r="O126" s="96">
        <f>L126*M126</f>
        <v>12.810000000000002</v>
      </c>
    </row>
    <row r="127" spans="2:16" ht="15">
      <c r="B127" s="141">
        <v>20</v>
      </c>
      <c r="C127" s="141" t="s">
        <v>79</v>
      </c>
      <c r="D127" s="141">
        <v>1999</v>
      </c>
      <c r="E127" s="141" t="s">
        <v>119</v>
      </c>
      <c r="F127" s="109">
        <v>1</v>
      </c>
      <c r="G127" s="110">
        <v>2</v>
      </c>
      <c r="H127" s="110">
        <v>3</v>
      </c>
      <c r="I127" s="110">
        <v>4</v>
      </c>
      <c r="J127" s="110">
        <v>5</v>
      </c>
      <c r="K127" s="110">
        <v>6</v>
      </c>
      <c r="L127" s="111"/>
      <c r="M127" s="112"/>
      <c r="N127" s="113"/>
      <c r="O127" s="114"/>
      <c r="P127" s="169">
        <f>SUM(O128:O131)/8.4*10</f>
        <v>63.49107142857143</v>
      </c>
    </row>
    <row r="128" spans="6:15" ht="15">
      <c r="F128" s="89">
        <v>6.4</v>
      </c>
      <c r="G128" s="89">
        <v>6.3</v>
      </c>
      <c r="H128" s="89">
        <v>6.4</v>
      </c>
      <c r="I128" s="89">
        <v>6.3</v>
      </c>
      <c r="J128" s="89">
        <v>7.2</v>
      </c>
      <c r="K128" s="89">
        <v>6.6</v>
      </c>
      <c r="L128" s="105">
        <f>((SUM(E128:K128)-MAX(E128:K128)-MIN(E128:K128)))/4</f>
        <v>6.425</v>
      </c>
      <c r="M128" s="99">
        <v>2</v>
      </c>
      <c r="O128" s="96">
        <f>L128*M128</f>
        <v>12.85</v>
      </c>
    </row>
    <row r="129" spans="6:15" ht="15">
      <c r="F129" s="89">
        <v>6.2</v>
      </c>
      <c r="G129" s="89">
        <v>6.4</v>
      </c>
      <c r="H129" s="89">
        <v>6.3</v>
      </c>
      <c r="I129" s="89">
        <v>6.6</v>
      </c>
      <c r="J129" s="89">
        <v>6.7</v>
      </c>
      <c r="K129" s="89">
        <v>6.4</v>
      </c>
      <c r="L129" s="105">
        <f>((SUM(E129:K129)-MAX(E129:K129)-MIN(E129:K129)))/4</f>
        <v>6.425000000000001</v>
      </c>
      <c r="M129" s="100">
        <v>2.1</v>
      </c>
      <c r="O129" s="96">
        <f>L129*M129</f>
        <v>13.492500000000001</v>
      </c>
    </row>
    <row r="130" spans="6:15" ht="15">
      <c r="F130" s="89">
        <v>6.3</v>
      </c>
      <c r="G130" s="89">
        <v>6.2</v>
      </c>
      <c r="H130" s="89">
        <v>6.5</v>
      </c>
      <c r="I130" s="89">
        <v>6.2</v>
      </c>
      <c r="J130" s="89">
        <v>6.4</v>
      </c>
      <c r="K130" s="89">
        <v>6.5</v>
      </c>
      <c r="L130" s="105">
        <f>((SUM(E130:K130)-MAX(E130:K130)-MIN(E130:K130)))/4</f>
        <v>6.3500000000000005</v>
      </c>
      <c r="M130" s="99">
        <v>2.2</v>
      </c>
      <c r="O130" s="96">
        <f>L130*M130</f>
        <v>13.970000000000002</v>
      </c>
    </row>
    <row r="131" spans="6:15" ht="15">
      <c r="F131" s="89">
        <v>6</v>
      </c>
      <c r="G131" s="89">
        <v>6</v>
      </c>
      <c r="H131" s="89">
        <v>6.1</v>
      </c>
      <c r="I131" s="89">
        <v>6.6</v>
      </c>
      <c r="J131" s="89">
        <v>6.3</v>
      </c>
      <c r="K131" s="89">
        <v>6.4</v>
      </c>
      <c r="L131" s="105">
        <f>((SUM(E131:K131)-MAX(E131:K131)-MIN(E131:K131)))/4</f>
        <v>6.200000000000001</v>
      </c>
      <c r="M131" s="108">
        <v>2.1</v>
      </c>
      <c r="O131" s="96">
        <f>L131*M131</f>
        <v>13.020000000000003</v>
      </c>
    </row>
    <row r="132" spans="2:16" ht="15">
      <c r="B132" s="141">
        <v>21</v>
      </c>
      <c r="C132" s="141" t="s">
        <v>116</v>
      </c>
      <c r="D132" s="141">
        <v>1998</v>
      </c>
      <c r="E132" s="141" t="s">
        <v>119</v>
      </c>
      <c r="F132" s="109">
        <v>1</v>
      </c>
      <c r="G132" s="110">
        <v>2</v>
      </c>
      <c r="H132" s="110">
        <v>3</v>
      </c>
      <c r="I132" s="110">
        <v>4</v>
      </c>
      <c r="J132" s="110">
        <v>5</v>
      </c>
      <c r="K132" s="110">
        <v>6</v>
      </c>
      <c r="L132" s="111"/>
      <c r="M132" s="112"/>
      <c r="N132" s="113"/>
      <c r="O132" s="114"/>
      <c r="P132" s="169">
        <f>SUM(O133:O136)/8.4*10</f>
        <v>64.86904761904762</v>
      </c>
    </row>
    <row r="133" spans="6:15" ht="15">
      <c r="F133" s="89">
        <v>6.8</v>
      </c>
      <c r="G133" s="89">
        <v>6.5</v>
      </c>
      <c r="H133" s="89">
        <v>6.5</v>
      </c>
      <c r="I133" s="89">
        <v>6.6</v>
      </c>
      <c r="J133" s="89">
        <v>6.8</v>
      </c>
      <c r="K133" s="89">
        <v>6.4</v>
      </c>
      <c r="L133" s="105">
        <f>((SUM(E133:K133)-MAX(E133:K133)-MIN(E133:K133)))/4</f>
        <v>6.6</v>
      </c>
      <c r="M133" s="99">
        <v>2</v>
      </c>
      <c r="O133" s="96">
        <f>L133*M133</f>
        <v>13.2</v>
      </c>
    </row>
    <row r="134" spans="6:15" ht="15">
      <c r="F134" s="89">
        <v>6.1</v>
      </c>
      <c r="G134" s="89">
        <v>6.5</v>
      </c>
      <c r="H134" s="89">
        <v>6.4</v>
      </c>
      <c r="I134" s="89">
        <v>6.4</v>
      </c>
      <c r="J134" s="89">
        <v>6.5</v>
      </c>
      <c r="K134" s="89">
        <v>6.6</v>
      </c>
      <c r="L134" s="105">
        <f>((SUM(E134:K134)-MAX(E134:K134)-MIN(E134:K134)))/4</f>
        <v>6.449999999999999</v>
      </c>
      <c r="M134" s="100">
        <v>2.1</v>
      </c>
      <c r="O134" s="96">
        <f>L134*M134</f>
        <v>13.545</v>
      </c>
    </row>
    <row r="135" spans="6:15" ht="15">
      <c r="F135" s="89">
        <v>6.7</v>
      </c>
      <c r="G135" s="89">
        <v>6.4</v>
      </c>
      <c r="H135" s="89">
        <v>6.6</v>
      </c>
      <c r="I135" s="89">
        <v>6.5</v>
      </c>
      <c r="J135" s="89">
        <v>6.8</v>
      </c>
      <c r="K135" s="89">
        <v>6.4</v>
      </c>
      <c r="L135" s="105">
        <f>((SUM(E135:K135)-MAX(E135:K135)-MIN(E135:K135)))/4</f>
        <v>6.550000000000001</v>
      </c>
      <c r="M135" s="99">
        <v>2.2</v>
      </c>
      <c r="O135" s="96">
        <f>L135*M135</f>
        <v>14.410000000000002</v>
      </c>
    </row>
    <row r="136" spans="6:15" ht="15">
      <c r="F136" s="89">
        <v>6.2</v>
      </c>
      <c r="G136" s="89">
        <v>6.4</v>
      </c>
      <c r="H136" s="89">
        <v>6.2</v>
      </c>
      <c r="I136" s="89">
        <v>6.4</v>
      </c>
      <c r="J136" s="89">
        <v>6.4</v>
      </c>
      <c r="K136" s="89">
        <v>6.4</v>
      </c>
      <c r="L136" s="105">
        <f>((SUM(E136:K136)-MAX(E136:K136)-MIN(E136:K136)))/4</f>
        <v>6.3500000000000005</v>
      </c>
      <c r="M136" s="108">
        <v>2.1</v>
      </c>
      <c r="O136" s="96">
        <f>L136*M136</f>
        <v>13.335</v>
      </c>
    </row>
    <row r="137" spans="2:16" ht="15">
      <c r="B137" s="141">
        <v>22</v>
      </c>
      <c r="C137" s="141" t="s">
        <v>117</v>
      </c>
      <c r="D137" s="141">
        <v>2000</v>
      </c>
      <c r="E137" s="141" t="s">
        <v>87</v>
      </c>
      <c r="F137" s="109">
        <v>1</v>
      </c>
      <c r="G137" s="110">
        <v>2</v>
      </c>
      <c r="H137" s="110">
        <v>3</v>
      </c>
      <c r="I137" s="110">
        <v>4</v>
      </c>
      <c r="J137" s="110">
        <v>5</v>
      </c>
      <c r="K137" s="110">
        <v>6</v>
      </c>
      <c r="L137" s="111"/>
      <c r="M137" s="112"/>
      <c r="N137" s="113"/>
      <c r="O137" s="114"/>
      <c r="P137" s="169">
        <f>SUM(O138:O141)/8.4*10</f>
        <v>51.85416666666667</v>
      </c>
    </row>
    <row r="138" spans="6:15" ht="15">
      <c r="F138" s="89">
        <v>5.1</v>
      </c>
      <c r="G138" s="89">
        <v>5.4</v>
      </c>
      <c r="H138" s="89">
        <v>5.2</v>
      </c>
      <c r="I138" s="89">
        <v>5.4</v>
      </c>
      <c r="J138" s="89">
        <v>5.6</v>
      </c>
      <c r="K138" s="89">
        <v>5.4</v>
      </c>
      <c r="L138" s="105">
        <f>((SUM(E138:K138)-MAX(E138:K138)-MIN(E138:K138)))/4</f>
        <v>5.35</v>
      </c>
      <c r="M138" s="99">
        <v>2</v>
      </c>
      <c r="O138" s="96">
        <f>L138*M138</f>
        <v>10.7</v>
      </c>
    </row>
    <row r="139" spans="6:15" ht="15">
      <c r="F139" s="89">
        <v>4.5</v>
      </c>
      <c r="G139" s="89">
        <v>5</v>
      </c>
      <c r="H139" s="89">
        <v>4.9</v>
      </c>
      <c r="I139" s="89">
        <v>4.9</v>
      </c>
      <c r="J139" s="89">
        <v>5.3</v>
      </c>
      <c r="K139" s="89">
        <v>5</v>
      </c>
      <c r="L139" s="105">
        <f>((SUM(E139:K139)-MAX(E139:K139)-MIN(E139:K139)))/4</f>
        <v>4.95</v>
      </c>
      <c r="M139" s="100">
        <v>2.1</v>
      </c>
      <c r="O139" s="96">
        <f>L139*M139</f>
        <v>10.395000000000001</v>
      </c>
    </row>
    <row r="140" spans="6:15" ht="15">
      <c r="F140" s="89">
        <v>5.4</v>
      </c>
      <c r="G140" s="89">
        <v>5.4</v>
      </c>
      <c r="H140" s="89">
        <v>5</v>
      </c>
      <c r="I140" s="89">
        <v>5</v>
      </c>
      <c r="J140" s="89">
        <v>5.2</v>
      </c>
      <c r="K140" s="89">
        <v>5.1</v>
      </c>
      <c r="L140" s="105">
        <f>((SUM(E140:K140)-MAX(E140:K140)-MIN(E140:K140)))/4</f>
        <v>5.175000000000001</v>
      </c>
      <c r="M140" s="99">
        <v>2.2</v>
      </c>
      <c r="O140" s="96">
        <f>L140*M140</f>
        <v>11.385000000000003</v>
      </c>
    </row>
    <row r="141" spans="6:15" ht="15">
      <c r="F141" s="89">
        <v>5.3</v>
      </c>
      <c r="G141" s="89">
        <v>5.3</v>
      </c>
      <c r="H141" s="89">
        <v>5.3</v>
      </c>
      <c r="I141" s="89">
        <v>5.3</v>
      </c>
      <c r="J141" s="89">
        <v>5.2</v>
      </c>
      <c r="K141" s="89">
        <v>5</v>
      </c>
      <c r="L141" s="105">
        <f>((SUM(E141:K141)-MAX(E141:K141)-MIN(E141:K141)))/4</f>
        <v>5.2749999999999995</v>
      </c>
      <c r="M141" s="108">
        <v>2.1</v>
      </c>
      <c r="O141" s="96">
        <f>L141*M141</f>
        <v>11.077499999999999</v>
      </c>
    </row>
    <row r="142" spans="2:16" ht="15">
      <c r="B142" s="141">
        <v>23</v>
      </c>
      <c r="C142" s="141" t="s">
        <v>76</v>
      </c>
      <c r="D142" s="141">
        <v>1999</v>
      </c>
      <c r="E142" s="141" t="s">
        <v>118</v>
      </c>
      <c r="F142" s="109">
        <v>1</v>
      </c>
      <c r="G142" s="110">
        <v>2</v>
      </c>
      <c r="H142" s="110">
        <v>3</v>
      </c>
      <c r="I142" s="110">
        <v>4</v>
      </c>
      <c r="J142" s="110">
        <v>5</v>
      </c>
      <c r="K142" s="110">
        <v>6</v>
      </c>
      <c r="L142" s="111"/>
      <c r="M142" s="112"/>
      <c r="N142" s="113"/>
      <c r="O142" s="114"/>
      <c r="P142" s="169">
        <f>SUM(O143:O146)/8.4*10</f>
        <v>61.625</v>
      </c>
    </row>
    <row r="143" spans="6:15" ht="15">
      <c r="F143" s="89">
        <v>6.4</v>
      </c>
      <c r="G143" s="89">
        <v>6.2</v>
      </c>
      <c r="H143" s="89">
        <v>6.2</v>
      </c>
      <c r="I143" s="89">
        <v>6</v>
      </c>
      <c r="J143" s="89">
        <v>6.8</v>
      </c>
      <c r="K143" s="89">
        <v>6.5</v>
      </c>
      <c r="L143" s="105">
        <f>((SUM(E143:K143)-MAX(E143:K143)-MIN(E143:K143)))/4</f>
        <v>6.325</v>
      </c>
      <c r="M143" s="99">
        <v>2</v>
      </c>
      <c r="O143" s="96">
        <f>L143*M143</f>
        <v>12.65</v>
      </c>
    </row>
    <row r="144" spans="6:15" ht="15">
      <c r="F144" s="89">
        <v>5.9</v>
      </c>
      <c r="G144" s="89">
        <v>5.8</v>
      </c>
      <c r="H144" s="89">
        <v>5.9</v>
      </c>
      <c r="I144" s="89">
        <v>6.5</v>
      </c>
      <c r="J144" s="89">
        <v>6</v>
      </c>
      <c r="K144" s="89">
        <v>6.4</v>
      </c>
      <c r="L144" s="105">
        <f>((SUM(E144:K144)-MAX(E144:K144)-MIN(E144:K144)))/4</f>
        <v>6.05</v>
      </c>
      <c r="M144" s="100">
        <v>2.1</v>
      </c>
      <c r="O144" s="96">
        <f>L144*M144</f>
        <v>12.705</v>
      </c>
    </row>
    <row r="145" spans="6:15" ht="15">
      <c r="F145" s="89">
        <v>6.3</v>
      </c>
      <c r="G145" s="89">
        <v>6.2</v>
      </c>
      <c r="H145" s="89">
        <v>6.5</v>
      </c>
      <c r="I145" s="89">
        <v>6.2</v>
      </c>
      <c r="J145" s="89">
        <v>6.4</v>
      </c>
      <c r="K145" s="89">
        <v>6.4</v>
      </c>
      <c r="L145" s="105">
        <f>((SUM(E145:K145)-MAX(E145:K145)-MIN(E145:K145)))/4</f>
        <v>6.325</v>
      </c>
      <c r="M145" s="99">
        <v>2.2</v>
      </c>
      <c r="O145" s="96">
        <f>L145*M145</f>
        <v>13.915000000000001</v>
      </c>
    </row>
    <row r="146" spans="6:15" ht="15">
      <c r="F146" s="89">
        <v>6</v>
      </c>
      <c r="G146" s="89">
        <v>5.9</v>
      </c>
      <c r="H146" s="89">
        <v>5.9</v>
      </c>
      <c r="I146" s="89">
        <v>5.6</v>
      </c>
      <c r="J146" s="89">
        <v>6</v>
      </c>
      <c r="K146" s="89">
        <v>6.3</v>
      </c>
      <c r="L146" s="105">
        <f>((SUM(E146:K146)-MAX(E146:K146)-MIN(E146:K146)))/4</f>
        <v>5.949999999999999</v>
      </c>
      <c r="M146" s="108">
        <v>2.1</v>
      </c>
      <c r="O146" s="96">
        <f>L146*M146</f>
        <v>12.495</v>
      </c>
    </row>
    <row r="147" spans="2:16" ht="15">
      <c r="B147" s="141">
        <v>24</v>
      </c>
      <c r="C147" s="141" t="s">
        <v>95</v>
      </c>
      <c r="D147" s="141">
        <v>1999</v>
      </c>
      <c r="E147" s="141" t="s">
        <v>118</v>
      </c>
      <c r="F147" s="109">
        <v>1</v>
      </c>
      <c r="G147" s="110">
        <v>2</v>
      </c>
      <c r="H147" s="110">
        <v>3</v>
      </c>
      <c r="I147" s="110">
        <v>4</v>
      </c>
      <c r="J147" s="110">
        <v>5</v>
      </c>
      <c r="K147" s="110">
        <v>6</v>
      </c>
      <c r="L147" s="111"/>
      <c r="M147" s="112"/>
      <c r="N147" s="113"/>
      <c r="O147" s="114"/>
      <c r="P147" s="169">
        <f>SUM(O148:O151)/8.4*10</f>
        <v>52.6904761904762</v>
      </c>
    </row>
    <row r="148" spans="6:15" ht="15">
      <c r="F148" s="89">
        <v>5.6</v>
      </c>
      <c r="G148" s="89">
        <v>5.5</v>
      </c>
      <c r="H148" s="89">
        <v>5</v>
      </c>
      <c r="I148" s="89">
        <v>5.3</v>
      </c>
      <c r="J148" s="89">
        <v>5.2</v>
      </c>
      <c r="K148" s="89">
        <v>6</v>
      </c>
      <c r="L148" s="105">
        <f>((SUM(E148:K148)-MAX(E148:K148)-MIN(E148:K148)))/4</f>
        <v>5.4</v>
      </c>
      <c r="M148" s="99">
        <v>2</v>
      </c>
      <c r="O148" s="96">
        <f>L148*M148</f>
        <v>10.8</v>
      </c>
    </row>
    <row r="149" spans="6:15" ht="15">
      <c r="F149" s="89">
        <v>5</v>
      </c>
      <c r="G149" s="89">
        <v>5.4</v>
      </c>
      <c r="H149" s="89">
        <v>5</v>
      </c>
      <c r="I149" s="89">
        <v>4.8</v>
      </c>
      <c r="J149" s="89">
        <v>5</v>
      </c>
      <c r="K149" s="89">
        <v>4.9</v>
      </c>
      <c r="L149" s="105">
        <f>((SUM(E149:K149)-MAX(E149:K149)-MIN(E149:K149)))/4</f>
        <v>4.9750000000000005</v>
      </c>
      <c r="M149" s="100">
        <v>2.1</v>
      </c>
      <c r="O149" s="96">
        <f>L149*M149</f>
        <v>10.447500000000002</v>
      </c>
    </row>
    <row r="150" spans="6:15" ht="15">
      <c r="F150" s="89">
        <v>5.6</v>
      </c>
      <c r="G150" s="89">
        <v>5.1</v>
      </c>
      <c r="H150" s="89">
        <v>5.5</v>
      </c>
      <c r="I150" s="89">
        <v>5.2</v>
      </c>
      <c r="J150" s="89">
        <v>5.4</v>
      </c>
      <c r="K150" s="89">
        <v>5.9</v>
      </c>
      <c r="L150" s="105">
        <f>((SUM(E150:K150)-MAX(E150:K150)-MIN(E150:K150)))/4</f>
        <v>5.424999999999999</v>
      </c>
      <c r="M150" s="99">
        <v>2.2</v>
      </c>
      <c r="O150" s="96">
        <f>L150*M150</f>
        <v>11.934999999999999</v>
      </c>
    </row>
    <row r="151" spans="6:15" ht="15">
      <c r="F151" s="89">
        <v>5.1</v>
      </c>
      <c r="G151" s="89">
        <v>5.7</v>
      </c>
      <c r="H151" s="89">
        <v>5.5</v>
      </c>
      <c r="I151" s="89">
        <v>5.5</v>
      </c>
      <c r="J151" s="89">
        <v>5</v>
      </c>
      <c r="K151" s="89">
        <v>5</v>
      </c>
      <c r="L151" s="105">
        <f>((SUM(E151:K151)-MAX(E151:K151)-MIN(E151:K151)))/4</f>
        <v>5.275</v>
      </c>
      <c r="M151" s="108">
        <v>2.1</v>
      </c>
      <c r="O151" s="96">
        <f>L151*M151</f>
        <v>11.0775</v>
      </c>
    </row>
    <row r="152" spans="2:16" ht="15">
      <c r="B152" s="141">
        <v>25</v>
      </c>
      <c r="C152" s="141" t="s">
        <v>96</v>
      </c>
      <c r="D152" s="141">
        <v>1999</v>
      </c>
      <c r="E152" s="141" t="s">
        <v>118</v>
      </c>
      <c r="F152" s="115">
        <v>1</v>
      </c>
      <c r="G152" s="116">
        <v>2</v>
      </c>
      <c r="H152" s="116">
        <v>3</v>
      </c>
      <c r="I152" s="116">
        <v>4</v>
      </c>
      <c r="J152" s="116">
        <v>5</v>
      </c>
      <c r="K152" s="116">
        <v>6</v>
      </c>
      <c r="L152" s="117"/>
      <c r="M152" s="118"/>
      <c r="N152" s="119"/>
      <c r="O152" s="120"/>
      <c r="P152" s="169">
        <f>SUM(O153:O156)/8.4*10</f>
        <v>49.5654761904762</v>
      </c>
    </row>
    <row r="153" spans="6:15" ht="15">
      <c r="F153" s="89">
        <v>5</v>
      </c>
      <c r="G153" s="89">
        <v>5</v>
      </c>
      <c r="H153" s="89">
        <v>5.1</v>
      </c>
      <c r="I153" s="89">
        <v>5</v>
      </c>
      <c r="J153" s="89">
        <v>5</v>
      </c>
      <c r="K153" s="89">
        <v>5</v>
      </c>
      <c r="L153" s="105">
        <f>((SUM(E153:K153)-MAX(E153:K153)-MIN(E153:K153)))/4</f>
        <v>5</v>
      </c>
      <c r="M153" s="99">
        <v>2</v>
      </c>
      <c r="O153" s="96">
        <f>L153*M153</f>
        <v>10</v>
      </c>
    </row>
    <row r="154" spans="6:15" ht="15">
      <c r="F154" s="89">
        <v>4.6</v>
      </c>
      <c r="G154" s="89">
        <v>4.9</v>
      </c>
      <c r="H154" s="89">
        <v>4.7</v>
      </c>
      <c r="I154" s="89">
        <v>5.3</v>
      </c>
      <c r="J154" s="89">
        <v>4.7</v>
      </c>
      <c r="K154" s="89">
        <v>4.8</v>
      </c>
      <c r="L154" s="105">
        <f>((SUM(E154:K154)-MAX(E154:K154)-MIN(E154:K154)))/4</f>
        <v>4.775</v>
      </c>
      <c r="M154" s="100">
        <v>2.1</v>
      </c>
      <c r="O154" s="96">
        <f>L154*M154</f>
        <v>10.027500000000002</v>
      </c>
    </row>
    <row r="155" spans="6:15" ht="15">
      <c r="F155" s="89">
        <v>5.1</v>
      </c>
      <c r="G155" s="89">
        <v>5.3</v>
      </c>
      <c r="H155" s="89">
        <v>4.8</v>
      </c>
      <c r="I155" s="89">
        <v>5</v>
      </c>
      <c r="J155" s="89">
        <v>5</v>
      </c>
      <c r="K155" s="89">
        <v>5</v>
      </c>
      <c r="L155" s="105">
        <f>((SUM(E155:K155)-MAX(E155:K155)-MIN(E155:K155)))/4</f>
        <v>5.0249999999999995</v>
      </c>
      <c r="M155" s="99">
        <v>2.2</v>
      </c>
      <c r="O155" s="96">
        <f>L155*M155</f>
        <v>11.055</v>
      </c>
    </row>
    <row r="156" spans="6:15" ht="15">
      <c r="F156" s="89">
        <v>5</v>
      </c>
      <c r="G156" s="89">
        <v>5.4</v>
      </c>
      <c r="H156" s="89">
        <v>5</v>
      </c>
      <c r="I156" s="89">
        <v>5.2</v>
      </c>
      <c r="J156" s="89">
        <v>4.5</v>
      </c>
      <c r="K156" s="89">
        <v>4.9</v>
      </c>
      <c r="L156" s="105">
        <f>((SUM(E156:K156)-MAX(E156:K156)-MIN(E156:K156)))/4</f>
        <v>5.025</v>
      </c>
      <c r="M156" s="108">
        <v>2.1</v>
      </c>
      <c r="O156" s="96">
        <f>L156*M156</f>
        <v>10.552500000000002</v>
      </c>
    </row>
    <row r="157" spans="2:16" ht="15">
      <c r="B157" s="141">
        <v>26</v>
      </c>
      <c r="C157" s="141" t="s">
        <v>86</v>
      </c>
      <c r="D157" s="141">
        <v>1999</v>
      </c>
      <c r="E157" s="141" t="s">
        <v>119</v>
      </c>
      <c r="F157" s="109">
        <v>1</v>
      </c>
      <c r="G157" s="110">
        <v>2</v>
      </c>
      <c r="H157" s="110">
        <v>3</v>
      </c>
      <c r="I157" s="110">
        <v>4</v>
      </c>
      <c r="J157" s="110">
        <v>5</v>
      </c>
      <c r="K157" s="110">
        <v>6</v>
      </c>
      <c r="L157" s="111"/>
      <c r="M157" s="112"/>
      <c r="N157" s="113"/>
      <c r="O157" s="114"/>
      <c r="P157" s="169">
        <f>SUM(O158:O161)/8.4*10</f>
        <v>66.9404761904762</v>
      </c>
    </row>
    <row r="158" spans="6:15" ht="15">
      <c r="F158" s="89">
        <v>6.4</v>
      </c>
      <c r="G158" s="89">
        <v>6.8</v>
      </c>
      <c r="H158" s="89">
        <v>6.5</v>
      </c>
      <c r="I158" s="89">
        <v>7</v>
      </c>
      <c r="J158" s="89">
        <v>6.6</v>
      </c>
      <c r="K158" s="89">
        <v>6.7</v>
      </c>
      <c r="L158" s="105">
        <f>((SUM(E158:K158)-MAX(E158:K158)-MIN(E158:K158)))/4</f>
        <v>6.65</v>
      </c>
      <c r="M158" s="99">
        <v>2</v>
      </c>
      <c r="O158" s="96">
        <f>L158*M158</f>
        <v>13.3</v>
      </c>
    </row>
    <row r="159" spans="6:15" ht="15">
      <c r="F159" s="89">
        <v>6.9</v>
      </c>
      <c r="G159" s="89">
        <v>6.9</v>
      </c>
      <c r="H159" s="89">
        <v>6.8</v>
      </c>
      <c r="I159" s="89">
        <v>6.8</v>
      </c>
      <c r="J159" s="89">
        <v>7</v>
      </c>
      <c r="K159" s="89">
        <v>6.9</v>
      </c>
      <c r="L159" s="105">
        <f>((SUM(E159:K159)-MAX(E159:K159)-MIN(E159:K159)))/4</f>
        <v>6.875000000000001</v>
      </c>
      <c r="M159" s="100">
        <v>2.1</v>
      </c>
      <c r="O159" s="96">
        <f>L159*M159</f>
        <v>14.437500000000002</v>
      </c>
    </row>
    <row r="160" spans="6:15" ht="15">
      <c r="F160" s="89">
        <v>6.6</v>
      </c>
      <c r="G160" s="89">
        <v>6.9</v>
      </c>
      <c r="H160" s="89">
        <v>6.6</v>
      </c>
      <c r="I160" s="89">
        <v>7</v>
      </c>
      <c r="J160" s="89">
        <v>6.6</v>
      </c>
      <c r="K160" s="89">
        <v>6.6</v>
      </c>
      <c r="L160" s="105">
        <f>((SUM(E160:K160)-MAX(E160:K160)-MIN(E160:K160)))/4</f>
        <v>6.675000000000001</v>
      </c>
      <c r="M160" s="99">
        <v>2.2</v>
      </c>
      <c r="O160" s="96">
        <f>L160*M160</f>
        <v>14.685000000000002</v>
      </c>
    </row>
    <row r="161" spans="6:15" ht="15">
      <c r="F161" s="89">
        <v>6.7</v>
      </c>
      <c r="G161" s="89">
        <v>6.6</v>
      </c>
      <c r="H161" s="89">
        <v>6.5</v>
      </c>
      <c r="I161" s="89">
        <v>6.4</v>
      </c>
      <c r="J161" s="89">
        <v>6.6</v>
      </c>
      <c r="K161" s="89">
        <v>6.6</v>
      </c>
      <c r="L161" s="105">
        <f>((SUM(E161:K161)-MAX(E161:K161)-MIN(E161:K161)))/4</f>
        <v>6.575000000000001</v>
      </c>
      <c r="M161" s="99">
        <v>2.1</v>
      </c>
      <c r="O161" s="96">
        <f>L161*M161</f>
        <v>13.807500000000003</v>
      </c>
    </row>
    <row r="162" spans="2:16" ht="15">
      <c r="B162" s="141">
        <v>27</v>
      </c>
      <c r="C162" s="141" t="s">
        <v>77</v>
      </c>
      <c r="D162" s="141">
        <v>2000</v>
      </c>
      <c r="E162" s="141" t="s">
        <v>119</v>
      </c>
      <c r="F162" s="109">
        <v>1</v>
      </c>
      <c r="G162" s="110">
        <v>2</v>
      </c>
      <c r="H162" s="110">
        <v>3</v>
      </c>
      <c r="I162" s="110">
        <v>4</v>
      </c>
      <c r="J162" s="110">
        <v>5</v>
      </c>
      <c r="K162" s="110">
        <v>6</v>
      </c>
      <c r="L162" s="111"/>
      <c r="M162" s="112"/>
      <c r="N162" s="113"/>
      <c r="O162" s="114"/>
      <c r="P162" s="169">
        <f>SUM(O163:O166)/8.4*10</f>
        <v>68.45535714285714</v>
      </c>
    </row>
    <row r="163" spans="6:15" ht="15">
      <c r="F163" s="89">
        <v>7.1</v>
      </c>
      <c r="G163" s="89">
        <v>6.8</v>
      </c>
      <c r="H163" s="89">
        <v>6.8</v>
      </c>
      <c r="I163" s="89">
        <v>6.7</v>
      </c>
      <c r="J163" s="89">
        <v>6.9</v>
      </c>
      <c r="K163" s="89">
        <v>6.7</v>
      </c>
      <c r="L163" s="105">
        <f>((SUM(E163:K163)-MAX(E163:K163)-MIN(E163:K163)))/4</f>
        <v>6.8</v>
      </c>
      <c r="M163" s="99">
        <v>2</v>
      </c>
      <c r="O163" s="96">
        <f>L163*M163</f>
        <v>13.6</v>
      </c>
    </row>
    <row r="164" spans="6:15" ht="15">
      <c r="F164" s="89">
        <v>6.8</v>
      </c>
      <c r="G164" s="89">
        <v>7.1</v>
      </c>
      <c r="H164" s="89">
        <v>7</v>
      </c>
      <c r="I164" s="89">
        <v>6.9</v>
      </c>
      <c r="J164" s="89">
        <v>6.8</v>
      </c>
      <c r="K164" s="89">
        <v>7.1</v>
      </c>
      <c r="L164" s="105">
        <f>((SUM(E164:K164)-MAX(E164:K164)-MIN(E164:K164)))/4</f>
        <v>6.949999999999998</v>
      </c>
      <c r="M164" s="100">
        <v>2.1</v>
      </c>
      <c r="O164" s="96">
        <f>L164*M164</f>
        <v>14.594999999999997</v>
      </c>
    </row>
    <row r="165" spans="6:15" ht="15">
      <c r="F165" s="89">
        <v>6.9</v>
      </c>
      <c r="G165" s="89">
        <v>6.7</v>
      </c>
      <c r="H165" s="89">
        <v>7.1</v>
      </c>
      <c r="I165" s="89">
        <v>7.1</v>
      </c>
      <c r="J165" s="89">
        <v>6.9</v>
      </c>
      <c r="K165" s="89">
        <v>6.9</v>
      </c>
      <c r="L165" s="105">
        <f>((SUM(E165:K165)-MAX(E165:K165)-MIN(E165:K165)))/4</f>
        <v>6.95</v>
      </c>
      <c r="M165" s="99">
        <v>2.2</v>
      </c>
      <c r="O165" s="96">
        <f>L165*M165</f>
        <v>15.290000000000001</v>
      </c>
    </row>
    <row r="166" spans="6:15" ht="15">
      <c r="F166" s="89">
        <v>6.4</v>
      </c>
      <c r="G166" s="89">
        <v>6.4</v>
      </c>
      <c r="H166" s="89">
        <v>6.7</v>
      </c>
      <c r="I166" s="89">
        <v>6.8</v>
      </c>
      <c r="J166" s="89">
        <v>6.8</v>
      </c>
      <c r="K166" s="89">
        <v>7</v>
      </c>
      <c r="L166" s="105">
        <f>((SUM(E166:K166)-MAX(E166:K166)-MIN(E166:K166)))/4</f>
        <v>6.675000000000001</v>
      </c>
      <c r="M166" s="99">
        <v>2.1</v>
      </c>
      <c r="O166" s="96">
        <f>L166*M166</f>
        <v>14.017500000000002</v>
      </c>
    </row>
    <row r="167" spans="2:16" ht="15">
      <c r="B167" s="141">
        <v>28</v>
      </c>
      <c r="C167" s="141" t="s">
        <v>91</v>
      </c>
      <c r="D167" s="141">
        <v>1999</v>
      </c>
      <c r="E167" s="141" t="s">
        <v>87</v>
      </c>
      <c r="F167" s="109">
        <v>1</v>
      </c>
      <c r="G167" s="110">
        <v>2</v>
      </c>
      <c r="H167" s="110">
        <v>3</v>
      </c>
      <c r="I167" s="110">
        <v>4</v>
      </c>
      <c r="J167" s="110">
        <v>5</v>
      </c>
      <c r="K167" s="110">
        <v>6</v>
      </c>
      <c r="L167" s="111"/>
      <c r="M167" s="112"/>
      <c r="N167" s="113"/>
      <c r="O167" s="114"/>
      <c r="P167" s="169">
        <f>SUM(O168:O171)/8.4*10</f>
        <v>55.70535714285714</v>
      </c>
    </row>
    <row r="168" spans="6:15" ht="15">
      <c r="F168" s="89">
        <v>5.5</v>
      </c>
      <c r="G168" s="89">
        <v>5.8</v>
      </c>
      <c r="H168" s="89">
        <v>5.2</v>
      </c>
      <c r="I168" s="89">
        <v>5.6</v>
      </c>
      <c r="J168" s="89">
        <v>5.4</v>
      </c>
      <c r="K168" s="89">
        <v>5.8</v>
      </c>
      <c r="L168" s="105">
        <f>((SUM(E168:K168)-MAX(E168:K168)-MIN(E168:K168)))/4</f>
        <v>5.574999999999999</v>
      </c>
      <c r="M168" s="99">
        <v>2</v>
      </c>
      <c r="O168" s="96">
        <f>L168*M168</f>
        <v>11.149999999999999</v>
      </c>
    </row>
    <row r="169" spans="6:15" ht="15">
      <c r="F169" s="89">
        <v>5</v>
      </c>
      <c r="G169" s="89">
        <v>5.1</v>
      </c>
      <c r="H169" s="89">
        <v>5.3</v>
      </c>
      <c r="I169" s="89">
        <v>5.3</v>
      </c>
      <c r="J169" s="89">
        <v>5.3</v>
      </c>
      <c r="K169" s="89">
        <v>4.6</v>
      </c>
      <c r="L169" s="105">
        <f>((SUM(E169:K169)-MAX(E169:K169)-MIN(E169:K169)))/4</f>
        <v>5.175000000000001</v>
      </c>
      <c r="M169" s="100">
        <v>2.1</v>
      </c>
      <c r="O169" s="96">
        <f>L169*M169</f>
        <v>10.867500000000001</v>
      </c>
    </row>
    <row r="170" spans="6:15" ht="15">
      <c r="F170" s="89">
        <v>5.6</v>
      </c>
      <c r="G170" s="89">
        <v>6.2</v>
      </c>
      <c r="H170" s="89">
        <v>5.2</v>
      </c>
      <c r="I170" s="89">
        <v>5.7</v>
      </c>
      <c r="J170" s="89">
        <v>5.6</v>
      </c>
      <c r="K170" s="89">
        <v>6</v>
      </c>
      <c r="L170" s="105">
        <f>((SUM(E170:K170)-MAX(E170:K170)-MIN(E170:K170)))/4</f>
        <v>5.725</v>
      </c>
      <c r="M170" s="99">
        <v>2.2</v>
      </c>
      <c r="O170" s="96">
        <f>L170*M170</f>
        <v>12.595</v>
      </c>
    </row>
    <row r="171" spans="6:15" ht="15">
      <c r="F171" s="89">
        <v>6</v>
      </c>
      <c r="G171" s="89">
        <v>5.8</v>
      </c>
      <c r="H171" s="89">
        <v>5.9</v>
      </c>
      <c r="I171" s="89">
        <v>5.7</v>
      </c>
      <c r="J171" s="89">
        <v>5.8</v>
      </c>
      <c r="K171" s="89">
        <v>5.3</v>
      </c>
      <c r="L171" s="105">
        <f>((SUM(E171:K171)-MAX(E171:K171)-MIN(E171:K171)))/4</f>
        <v>5.8</v>
      </c>
      <c r="M171" s="99">
        <v>2.1</v>
      </c>
      <c r="O171" s="96">
        <f>L171*M171</f>
        <v>12.18</v>
      </c>
    </row>
    <row r="172" spans="2:16" ht="15">
      <c r="B172" s="141">
        <v>29</v>
      </c>
      <c r="C172" s="141" t="s">
        <v>83</v>
      </c>
      <c r="D172" s="141">
        <v>1999</v>
      </c>
      <c r="E172" s="141" t="s">
        <v>119</v>
      </c>
      <c r="F172" s="109">
        <v>1</v>
      </c>
      <c r="G172" s="110">
        <v>2</v>
      </c>
      <c r="H172" s="110">
        <v>3</v>
      </c>
      <c r="I172" s="110">
        <v>4</v>
      </c>
      <c r="J172" s="110">
        <v>5</v>
      </c>
      <c r="K172" s="110">
        <v>6</v>
      </c>
      <c r="L172" s="111"/>
      <c r="M172" s="112"/>
      <c r="N172" s="113"/>
      <c r="O172" s="114"/>
      <c r="P172" s="169">
        <f>SUM(O173:O176)/8.4*10</f>
        <v>65.75595238095238</v>
      </c>
    </row>
    <row r="173" spans="6:15" ht="15">
      <c r="F173" s="89">
        <v>6.6</v>
      </c>
      <c r="G173" s="89">
        <v>6.5</v>
      </c>
      <c r="H173" s="89">
        <v>6.6</v>
      </c>
      <c r="I173" s="89">
        <v>6.7</v>
      </c>
      <c r="J173" s="89">
        <v>6.6</v>
      </c>
      <c r="K173" s="89">
        <v>6.6</v>
      </c>
      <c r="L173" s="105">
        <f>((SUM(E173:K173)-MAX(E173:K173)-MIN(E173:K173)))/4</f>
        <v>6.6</v>
      </c>
      <c r="M173" s="99">
        <v>2</v>
      </c>
      <c r="O173" s="96">
        <f>L173*M173</f>
        <v>13.2</v>
      </c>
    </row>
    <row r="174" spans="6:15" ht="15">
      <c r="F174" s="89">
        <v>6.6</v>
      </c>
      <c r="G174" s="89">
        <v>6.7</v>
      </c>
      <c r="H174" s="89">
        <v>6.8</v>
      </c>
      <c r="I174" s="89">
        <v>6.7</v>
      </c>
      <c r="J174" s="89">
        <v>6.6</v>
      </c>
      <c r="K174" s="89">
        <v>6.5</v>
      </c>
      <c r="L174" s="105">
        <f>((SUM(E174:K174)-MAX(E174:K174)-MIN(E174:K174)))/4</f>
        <v>6.65</v>
      </c>
      <c r="M174" s="100">
        <v>2.1</v>
      </c>
      <c r="O174" s="96">
        <f>L174*M174</f>
        <v>13.965000000000002</v>
      </c>
    </row>
    <row r="175" spans="6:15" ht="15">
      <c r="F175" s="89">
        <v>6.7</v>
      </c>
      <c r="G175" s="89">
        <v>6.5</v>
      </c>
      <c r="H175" s="89">
        <v>6.7</v>
      </c>
      <c r="I175" s="89">
        <v>6.6</v>
      </c>
      <c r="J175" s="89">
        <v>6.6</v>
      </c>
      <c r="K175" s="89">
        <v>6.7</v>
      </c>
      <c r="L175" s="105">
        <f>((SUM(E175:K175)-MAX(E175:K175)-MIN(E175:K175)))/4</f>
        <v>6.65</v>
      </c>
      <c r="M175" s="99">
        <v>2.2</v>
      </c>
      <c r="O175" s="96">
        <f>L175*M175</f>
        <v>14.630000000000003</v>
      </c>
    </row>
    <row r="176" spans="6:15" ht="15">
      <c r="F176" s="89">
        <v>6.3</v>
      </c>
      <c r="G176" s="89">
        <v>6.3</v>
      </c>
      <c r="H176" s="89">
        <v>6.2</v>
      </c>
      <c r="I176" s="89">
        <v>6.6</v>
      </c>
      <c r="J176" s="89">
        <v>6.5</v>
      </c>
      <c r="K176" s="89">
        <v>6.5</v>
      </c>
      <c r="L176" s="105">
        <f>((SUM(E176:K176)-MAX(E176:K176)-MIN(E176:K176)))/4</f>
        <v>6.3999999999999995</v>
      </c>
      <c r="M176" s="99">
        <v>2.1</v>
      </c>
      <c r="O176" s="96">
        <f>L176*M176</f>
        <v>13.44</v>
      </c>
    </row>
    <row r="177" spans="2:16" ht="15">
      <c r="B177" s="141">
        <v>30</v>
      </c>
      <c r="C177" s="141" t="s">
        <v>78</v>
      </c>
      <c r="D177" s="141">
        <v>2000</v>
      </c>
      <c r="E177" s="141" t="s">
        <v>119</v>
      </c>
      <c r="F177" s="109">
        <v>1</v>
      </c>
      <c r="G177" s="110">
        <v>2</v>
      </c>
      <c r="H177" s="110">
        <v>3</v>
      </c>
      <c r="I177" s="110">
        <v>4</v>
      </c>
      <c r="J177" s="110">
        <v>5</v>
      </c>
      <c r="K177" s="110">
        <v>6</v>
      </c>
      <c r="L177" s="111"/>
      <c r="M177" s="112"/>
      <c r="N177" s="113"/>
      <c r="O177" s="114"/>
      <c r="P177" s="169">
        <f>SUM(O178:O181)/8.4*10</f>
        <v>67.00892857142858</v>
      </c>
    </row>
    <row r="178" spans="6:15" ht="15">
      <c r="F178" s="89">
        <v>6.7</v>
      </c>
      <c r="G178" s="89">
        <v>6.5</v>
      </c>
      <c r="H178" s="89">
        <v>6.8</v>
      </c>
      <c r="I178" s="89">
        <v>6.8</v>
      </c>
      <c r="J178" s="89">
        <v>6.8</v>
      </c>
      <c r="K178" s="89">
        <v>6.9</v>
      </c>
      <c r="L178" s="105">
        <f>((SUM(E178:K178)-MAX(E178:K178)-MIN(E178:K178)))/4</f>
        <v>6.775</v>
      </c>
      <c r="M178" s="99">
        <v>2</v>
      </c>
      <c r="O178" s="96">
        <f>L178*M178</f>
        <v>13.55</v>
      </c>
    </row>
    <row r="179" spans="6:15" ht="15">
      <c r="F179" s="89">
        <v>6.3</v>
      </c>
      <c r="G179" s="89">
        <v>6.6</v>
      </c>
      <c r="H179" s="89">
        <v>6.6</v>
      </c>
      <c r="I179" s="89">
        <v>6.8</v>
      </c>
      <c r="J179" s="89">
        <v>6.7</v>
      </c>
      <c r="K179" s="89">
        <v>6.9</v>
      </c>
      <c r="L179" s="105">
        <f>((SUM(E179:K179)-MAX(E179:K179)-MIN(E179:K179)))/4</f>
        <v>6.675</v>
      </c>
      <c r="M179" s="100">
        <v>2.1</v>
      </c>
      <c r="O179" s="96">
        <f>L179*M179</f>
        <v>14.0175</v>
      </c>
    </row>
    <row r="180" spans="6:15" ht="15">
      <c r="F180" s="89">
        <v>6.8</v>
      </c>
      <c r="G180" s="89">
        <v>6.5</v>
      </c>
      <c r="H180" s="89">
        <v>7</v>
      </c>
      <c r="I180" s="89">
        <v>6.8</v>
      </c>
      <c r="J180" s="89">
        <v>6.9</v>
      </c>
      <c r="K180" s="89">
        <v>6.9</v>
      </c>
      <c r="L180" s="105">
        <f>((SUM(E180:K180)-MAX(E180:K180)-MIN(E180:K180)))/4</f>
        <v>6.85</v>
      </c>
      <c r="M180" s="99">
        <v>2.2</v>
      </c>
      <c r="O180" s="96">
        <f>L180*M180</f>
        <v>15.07</v>
      </c>
    </row>
    <row r="181" spans="6:15" ht="15">
      <c r="F181" s="89">
        <v>6.2</v>
      </c>
      <c r="G181" s="89">
        <v>6.3</v>
      </c>
      <c r="H181" s="89">
        <v>6.4</v>
      </c>
      <c r="I181" s="89">
        <v>6.6</v>
      </c>
      <c r="J181" s="89">
        <v>6.7</v>
      </c>
      <c r="K181" s="89">
        <v>6.7</v>
      </c>
      <c r="L181" s="105">
        <f>((SUM(E181:K181)-MAX(E181:K181)-MIN(E181:K181)))/4</f>
        <v>6.500000000000001</v>
      </c>
      <c r="M181" s="99">
        <v>2.1</v>
      </c>
      <c r="O181" s="96">
        <f>L181*M181</f>
        <v>13.650000000000002</v>
      </c>
    </row>
  </sheetData>
  <sheetProtection/>
  <mergeCells count="6">
    <mergeCell ref="C22:E22"/>
    <mergeCell ref="F31:K31"/>
    <mergeCell ref="C23:E23"/>
    <mergeCell ref="C24:E24"/>
    <mergeCell ref="C25:E25"/>
    <mergeCell ref="C26:E26"/>
  </mergeCells>
  <printOptions/>
  <pageMargins left="0.15748031496062992" right="0.15748031496062992" top="0.2362204724409449" bottom="0.5905511811023623" header="0.3149606299212598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0"/>
  <sheetViews>
    <sheetView zoomScalePageLayoutView="0" workbookViewId="0" topLeftCell="A1">
      <selection activeCell="C20" sqref="C20"/>
    </sheetView>
  </sheetViews>
  <sheetFormatPr defaultColWidth="9.125" defaultRowHeight="12.75"/>
  <cols>
    <col min="1" max="1" width="2.125" style="21" customWidth="1"/>
    <col min="2" max="2" width="3.625" style="14" customWidth="1"/>
    <col min="3" max="3" width="21.50390625" style="14" customWidth="1"/>
    <col min="4" max="4" width="6.50390625" style="68" bestFit="1" customWidth="1"/>
    <col min="5" max="5" width="17.625" style="14" customWidth="1"/>
    <col min="6" max="6" width="8.50390625" style="14" customWidth="1"/>
    <col min="7" max="7" width="8.50390625" style="14" bestFit="1" customWidth="1"/>
    <col min="8" max="8" width="3.625" style="14" bestFit="1" customWidth="1"/>
    <col min="9" max="10" width="3.625" style="65" bestFit="1" customWidth="1"/>
    <col min="11" max="12" width="3.625" style="14" bestFit="1" customWidth="1"/>
    <col min="13" max="13" width="3.625" style="65" bestFit="1" customWidth="1"/>
    <col min="14" max="14" width="7.125" style="65" bestFit="1" customWidth="1"/>
    <col min="15" max="15" width="2.875" style="29" bestFit="1" customWidth="1"/>
    <col min="16" max="16" width="5.875" style="20" bestFit="1" customWidth="1"/>
    <col min="17" max="17" width="6.625" style="67" bestFit="1" customWidth="1"/>
    <col min="18" max="18" width="6.375" style="66" customWidth="1"/>
    <col min="19" max="16384" width="9.125" style="10" customWidth="1"/>
  </cols>
  <sheetData>
    <row r="1" spans="2:6" ht="15">
      <c r="B1" s="155" t="s">
        <v>109</v>
      </c>
      <c r="C1" s="82"/>
      <c r="D1" s="157"/>
      <c r="E1" s="157"/>
      <c r="F1" s="168"/>
    </row>
    <row r="2" spans="2:6" ht="15">
      <c r="B2" s="155" t="s">
        <v>108</v>
      </c>
      <c r="C2" s="83"/>
      <c r="D2" s="175"/>
      <c r="E2" s="161"/>
      <c r="F2" s="168"/>
    </row>
    <row r="3" spans="2:6" ht="15">
      <c r="B3" s="155"/>
      <c r="C3" s="82"/>
      <c r="D3" s="157"/>
      <c r="E3" s="162"/>
      <c r="F3" s="168"/>
    </row>
    <row r="4" spans="2:6" ht="15">
      <c r="B4" s="155" t="s">
        <v>22</v>
      </c>
      <c r="C4" s="83"/>
      <c r="D4" s="162"/>
      <c r="E4" s="161" t="s">
        <v>69</v>
      </c>
      <c r="F4" s="168"/>
    </row>
    <row r="5" spans="2:6" ht="15">
      <c r="B5" s="155"/>
      <c r="C5" s="82"/>
      <c r="D5" s="157"/>
      <c r="E5" s="157"/>
      <c r="F5" s="168"/>
    </row>
    <row r="6" spans="2:6" ht="15">
      <c r="B6" s="155" t="s">
        <v>122</v>
      </c>
      <c r="C6" s="82"/>
      <c r="D6" s="176"/>
      <c r="E6" s="159"/>
      <c r="F6" s="168"/>
    </row>
    <row r="7" spans="2:6" ht="15">
      <c r="B7" s="82"/>
      <c r="C7" s="155"/>
      <c r="D7" s="176"/>
      <c r="E7" s="159"/>
      <c r="F7" s="168"/>
    </row>
    <row r="8" spans="2:6" ht="15">
      <c r="B8" s="82"/>
      <c r="C8" s="164" t="s">
        <v>110</v>
      </c>
      <c r="D8" s="177"/>
      <c r="E8" s="223" t="s">
        <v>111</v>
      </c>
      <c r="F8" s="168"/>
    </row>
    <row r="9" spans="2:6" ht="15">
      <c r="B9" s="82"/>
      <c r="C9" s="164" t="s">
        <v>63</v>
      </c>
      <c r="D9" s="177"/>
      <c r="E9" s="223" t="s">
        <v>64</v>
      </c>
      <c r="F9" s="168"/>
    </row>
    <row r="10" spans="1:18" s="17" customFormat="1" ht="9.75">
      <c r="A10" s="31" t="s">
        <v>23</v>
      </c>
      <c r="B10" s="124"/>
      <c r="D10" s="26"/>
      <c r="F10" s="125" t="s">
        <v>24</v>
      </c>
      <c r="G10" s="125"/>
      <c r="I10" s="18"/>
      <c r="J10" s="18"/>
      <c r="M10" s="18"/>
      <c r="N10" s="18"/>
      <c r="O10" s="71"/>
      <c r="P10" s="72"/>
      <c r="Q10" s="126"/>
      <c r="R10" s="75"/>
    </row>
    <row r="11" spans="1:18" s="17" customFormat="1" ht="9.75">
      <c r="A11" s="127" t="s">
        <v>25</v>
      </c>
      <c r="B11" s="128" t="s">
        <v>103</v>
      </c>
      <c r="D11" s="129" t="s">
        <v>6</v>
      </c>
      <c r="F11" s="17" t="s">
        <v>133</v>
      </c>
      <c r="H11" s="129" t="s">
        <v>6</v>
      </c>
      <c r="I11" s="18"/>
      <c r="J11" s="18"/>
      <c r="M11" s="18"/>
      <c r="N11" s="18"/>
      <c r="O11" s="71"/>
      <c r="P11" s="72"/>
      <c r="Q11" s="126"/>
      <c r="R11" s="75"/>
    </row>
    <row r="12" spans="1:18" s="17" customFormat="1" ht="9.75">
      <c r="A12" s="127" t="s">
        <v>26</v>
      </c>
      <c r="B12" s="128" t="s">
        <v>128</v>
      </c>
      <c r="D12" s="129" t="s">
        <v>3</v>
      </c>
      <c r="F12" s="17" t="s">
        <v>105</v>
      </c>
      <c r="H12" s="129" t="s">
        <v>6</v>
      </c>
      <c r="I12" s="18"/>
      <c r="J12" s="18"/>
      <c r="M12" s="18"/>
      <c r="N12" s="18"/>
      <c r="O12" s="71"/>
      <c r="P12" s="72"/>
      <c r="Q12" s="126"/>
      <c r="R12" s="75"/>
    </row>
    <row r="13" spans="1:18" s="17" customFormat="1" ht="9.75">
      <c r="A13" s="127" t="s">
        <v>27</v>
      </c>
      <c r="B13" s="128" t="s">
        <v>135</v>
      </c>
      <c r="D13" s="129" t="s">
        <v>6</v>
      </c>
      <c r="F13" s="17" t="s">
        <v>130</v>
      </c>
      <c r="H13" s="129" t="s">
        <v>6</v>
      </c>
      <c r="I13" s="18"/>
      <c r="J13" s="18"/>
      <c r="M13" s="18"/>
      <c r="N13" s="18"/>
      <c r="O13" s="71"/>
      <c r="P13" s="72"/>
      <c r="Q13" s="126"/>
      <c r="R13" s="75"/>
    </row>
    <row r="14" spans="1:18" s="17" customFormat="1" ht="9.75">
      <c r="A14" s="127" t="s">
        <v>28</v>
      </c>
      <c r="B14" s="128" t="s">
        <v>127</v>
      </c>
      <c r="D14" s="129" t="s">
        <v>6</v>
      </c>
      <c r="F14" s="17" t="s">
        <v>132</v>
      </c>
      <c r="H14" s="129" t="s">
        <v>6</v>
      </c>
      <c r="I14" s="18"/>
      <c r="J14" s="18"/>
      <c r="M14" s="18"/>
      <c r="N14" s="18"/>
      <c r="O14" s="71"/>
      <c r="P14" s="72"/>
      <c r="Q14" s="126"/>
      <c r="R14" s="75"/>
    </row>
    <row r="15" spans="1:18" s="17" customFormat="1" ht="9.75">
      <c r="A15" s="127" t="s">
        <v>29</v>
      </c>
      <c r="B15" s="128" t="s">
        <v>134</v>
      </c>
      <c r="D15" s="129" t="s">
        <v>3</v>
      </c>
      <c r="F15" s="17" t="s">
        <v>136</v>
      </c>
      <c r="H15" s="129" t="s">
        <v>3</v>
      </c>
      <c r="I15" s="18"/>
      <c r="J15" s="18"/>
      <c r="M15" s="18"/>
      <c r="N15" s="18"/>
      <c r="O15" s="71"/>
      <c r="P15" s="72"/>
      <c r="Q15" s="126"/>
      <c r="R15" s="75"/>
    </row>
    <row r="16" spans="1:18" s="17" customFormat="1" ht="9.75">
      <c r="A16" s="127" t="s">
        <v>30</v>
      </c>
      <c r="B16" s="128" t="s">
        <v>124</v>
      </c>
      <c r="D16" s="129" t="s">
        <v>6</v>
      </c>
      <c r="F16" s="17" t="s">
        <v>137</v>
      </c>
      <c r="H16" s="129" t="s">
        <v>3</v>
      </c>
      <c r="I16" s="18"/>
      <c r="J16" s="18"/>
      <c r="M16" s="18"/>
      <c r="N16" s="18"/>
      <c r="O16" s="71"/>
      <c r="P16" s="72"/>
      <c r="Q16" s="126"/>
      <c r="R16" s="75"/>
    </row>
    <row r="17" spans="1:18" s="17" customFormat="1" ht="9.75">
      <c r="A17" s="31"/>
      <c r="B17" s="124"/>
      <c r="D17" s="26"/>
      <c r="I17" s="18"/>
      <c r="J17" s="18"/>
      <c r="M17" s="18"/>
      <c r="N17" s="18"/>
      <c r="O17" s="71"/>
      <c r="P17" s="72"/>
      <c r="Q17" s="126"/>
      <c r="R17" s="75"/>
    </row>
    <row r="18" spans="1:18" s="17" customFormat="1" ht="9.75">
      <c r="A18" s="31"/>
      <c r="B18" s="124"/>
      <c r="D18" s="26"/>
      <c r="I18" s="18"/>
      <c r="J18" s="18"/>
      <c r="M18" s="18"/>
      <c r="N18" s="18"/>
      <c r="O18" s="71"/>
      <c r="P18" s="72"/>
      <c r="Q18" s="126"/>
      <c r="R18" s="75"/>
    </row>
    <row r="19" spans="1:18" s="17" customFormat="1" ht="9.75">
      <c r="A19" s="31"/>
      <c r="B19" s="124"/>
      <c r="D19" s="26"/>
      <c r="I19" s="18"/>
      <c r="J19" s="18"/>
      <c r="M19" s="18"/>
      <c r="N19" s="18"/>
      <c r="O19" s="71"/>
      <c r="P19" s="72"/>
      <c r="Q19" s="126"/>
      <c r="R19" s="75"/>
    </row>
    <row r="20" spans="1:18" s="17" customFormat="1" ht="9.75">
      <c r="A20" s="31"/>
      <c r="D20" s="26"/>
      <c r="I20" s="18"/>
      <c r="J20" s="18"/>
      <c r="M20" s="18"/>
      <c r="N20" s="70"/>
      <c r="O20" s="71"/>
      <c r="P20" s="72"/>
      <c r="Q20" s="126"/>
      <c r="R20" s="75"/>
    </row>
    <row r="21" spans="1:18" s="17" customFormat="1" ht="9.75">
      <c r="A21" s="31" t="s">
        <v>31</v>
      </c>
      <c r="B21" s="17" t="s">
        <v>32</v>
      </c>
      <c r="D21" s="26" t="s">
        <v>15</v>
      </c>
      <c r="E21" s="17" t="s">
        <v>33</v>
      </c>
      <c r="F21" s="17" t="s">
        <v>34</v>
      </c>
      <c r="G21" s="17" t="s">
        <v>35</v>
      </c>
      <c r="H21" s="17">
        <v>1</v>
      </c>
      <c r="I21" s="18">
        <v>2</v>
      </c>
      <c r="J21" s="18">
        <v>3</v>
      </c>
      <c r="K21" s="17">
        <v>4</v>
      </c>
      <c r="L21" s="17">
        <v>5</v>
      </c>
      <c r="M21" s="18">
        <v>6</v>
      </c>
      <c r="N21" s="70" t="s">
        <v>36</v>
      </c>
      <c r="O21" s="71" t="s">
        <v>37</v>
      </c>
      <c r="P21" s="72" t="s">
        <v>38</v>
      </c>
      <c r="Q21" s="126" t="s">
        <v>39</v>
      </c>
      <c r="R21" s="75" t="s">
        <v>21</v>
      </c>
    </row>
    <row r="22" spans="1:18" s="17" customFormat="1" ht="15">
      <c r="A22" s="31"/>
      <c r="B22" s="183">
        <v>1</v>
      </c>
      <c r="C22" s="170" t="s">
        <v>85</v>
      </c>
      <c r="D22" s="180">
        <v>2000</v>
      </c>
      <c r="E22" s="170" t="s">
        <v>118</v>
      </c>
      <c r="F22" s="17">
        <v>60.2589</v>
      </c>
      <c r="G22" s="73">
        <f>F22/2</f>
        <v>30.12945</v>
      </c>
      <c r="H22" s="73"/>
      <c r="I22" s="18"/>
      <c r="J22" s="18"/>
      <c r="K22" s="18"/>
      <c r="L22" s="18"/>
      <c r="M22" s="18"/>
      <c r="N22" s="18"/>
      <c r="O22" s="19"/>
      <c r="P22" s="72"/>
      <c r="Q22" s="126"/>
      <c r="R22" s="75"/>
    </row>
    <row r="23" spans="1:18" s="17" customFormat="1" ht="9.75">
      <c r="A23" s="31"/>
      <c r="C23" s="22"/>
      <c r="D23" s="23"/>
      <c r="E23" s="22"/>
      <c r="F23" s="22"/>
      <c r="G23" s="22"/>
      <c r="I23" s="18"/>
      <c r="J23" s="18"/>
      <c r="K23" s="18"/>
      <c r="L23" s="18"/>
      <c r="M23" s="18"/>
      <c r="N23" s="24">
        <f>P24+P25+P26+P27+P28+P29+P30</f>
        <v>72.92500000000001</v>
      </c>
      <c r="O23" s="19"/>
      <c r="P23" s="72"/>
      <c r="Q23" s="126">
        <f>N23/2</f>
        <v>36.462500000000006</v>
      </c>
      <c r="R23" s="75">
        <f>Q23+G22</f>
        <v>66.59195</v>
      </c>
    </row>
    <row r="24" spans="1:18" s="17" customFormat="1" ht="9.75">
      <c r="A24" s="31"/>
      <c r="C24" s="25"/>
      <c r="D24" s="26" t="s">
        <v>40</v>
      </c>
      <c r="H24" s="17">
        <v>7.3</v>
      </c>
      <c r="I24" s="18">
        <v>7.2</v>
      </c>
      <c r="J24" s="17">
        <v>7.2</v>
      </c>
      <c r="K24" s="64">
        <v>6.7</v>
      </c>
      <c r="L24" s="64">
        <v>7.2</v>
      </c>
      <c r="M24" s="18">
        <v>7</v>
      </c>
      <c r="N24" s="28">
        <f aca="true" t="shared" si="0" ref="N24:N29">(SUM(H24:M24)-MAX(H24:M24)-MIN(H24:M24))/4*5</f>
        <v>35.75000000000001</v>
      </c>
      <c r="O24" s="71">
        <v>50</v>
      </c>
      <c r="P24" s="72">
        <f aca="true" t="shared" si="1" ref="P24:P29">N24*O24%</f>
        <v>17.875000000000004</v>
      </c>
      <c r="Q24" s="126"/>
      <c r="R24" s="75"/>
    </row>
    <row r="25" spans="1:18" s="17" customFormat="1" ht="9.75">
      <c r="A25" s="31"/>
      <c r="D25" s="26" t="s">
        <v>41</v>
      </c>
      <c r="H25" s="17">
        <v>7.4</v>
      </c>
      <c r="I25" s="18">
        <v>7.2</v>
      </c>
      <c r="J25" s="17">
        <v>7.2</v>
      </c>
      <c r="K25" s="64">
        <v>7</v>
      </c>
      <c r="L25" s="64">
        <v>7</v>
      </c>
      <c r="M25" s="18">
        <v>7.1</v>
      </c>
      <c r="N25" s="28">
        <f t="shared" si="0"/>
        <v>35.625</v>
      </c>
      <c r="O25" s="71">
        <v>10</v>
      </c>
      <c r="P25" s="72">
        <f t="shared" si="1"/>
        <v>3.5625</v>
      </c>
      <c r="Q25" s="126"/>
      <c r="R25" s="75"/>
    </row>
    <row r="26" spans="1:18" s="17" customFormat="1" ht="9.75">
      <c r="A26" s="31"/>
      <c r="D26" s="26" t="s">
        <v>42</v>
      </c>
      <c r="H26" s="17">
        <v>7.4</v>
      </c>
      <c r="I26" s="18">
        <v>7</v>
      </c>
      <c r="J26" s="17">
        <v>7.1</v>
      </c>
      <c r="K26" s="64">
        <v>7</v>
      </c>
      <c r="L26" s="64">
        <v>7.2</v>
      </c>
      <c r="M26" s="18">
        <v>7</v>
      </c>
      <c r="N26" s="28">
        <f t="shared" si="0"/>
        <v>35.37500000000001</v>
      </c>
      <c r="O26" s="71">
        <v>40</v>
      </c>
      <c r="P26" s="72">
        <f t="shared" si="1"/>
        <v>14.150000000000004</v>
      </c>
      <c r="Q26" s="126"/>
      <c r="R26" s="75"/>
    </row>
    <row r="27" spans="1:18" s="17" customFormat="1" ht="9.75">
      <c r="A27" s="31"/>
      <c r="C27" s="25"/>
      <c r="D27" s="26" t="s">
        <v>43</v>
      </c>
      <c r="H27" s="64">
        <v>7.5</v>
      </c>
      <c r="I27" s="28">
        <v>7</v>
      </c>
      <c r="J27" s="17">
        <v>7.6</v>
      </c>
      <c r="K27" s="64">
        <v>7.5</v>
      </c>
      <c r="L27" s="64">
        <v>7.1</v>
      </c>
      <c r="M27" s="28">
        <v>7.8</v>
      </c>
      <c r="N27" s="28">
        <f t="shared" si="0"/>
        <v>37.125</v>
      </c>
      <c r="O27" s="71">
        <v>50</v>
      </c>
      <c r="P27" s="72">
        <f t="shared" si="1"/>
        <v>18.5625</v>
      </c>
      <c r="Q27" s="126"/>
      <c r="R27" s="75"/>
    </row>
    <row r="28" spans="1:18" s="17" customFormat="1" ht="9.75">
      <c r="A28" s="31"/>
      <c r="D28" s="26" t="s">
        <v>44</v>
      </c>
      <c r="H28" s="64">
        <v>7.4</v>
      </c>
      <c r="I28" s="28">
        <v>7.2</v>
      </c>
      <c r="J28" s="17">
        <v>7.6</v>
      </c>
      <c r="K28" s="64">
        <v>7.6</v>
      </c>
      <c r="L28" s="64">
        <v>7</v>
      </c>
      <c r="M28" s="28">
        <v>7.9</v>
      </c>
      <c r="N28" s="28">
        <f t="shared" si="0"/>
        <v>37.25000000000001</v>
      </c>
      <c r="O28" s="71">
        <v>20</v>
      </c>
      <c r="P28" s="72">
        <f t="shared" si="1"/>
        <v>7.450000000000002</v>
      </c>
      <c r="Q28" s="126"/>
      <c r="R28" s="75"/>
    </row>
    <row r="29" spans="1:18" s="17" customFormat="1" ht="9.75">
      <c r="A29" s="31"/>
      <c r="D29" s="26" t="s">
        <v>45</v>
      </c>
      <c r="H29" s="64">
        <v>7.5</v>
      </c>
      <c r="I29" s="28">
        <v>7.2</v>
      </c>
      <c r="J29" s="18">
        <v>7.7</v>
      </c>
      <c r="K29" s="64">
        <v>7.6</v>
      </c>
      <c r="L29" s="64">
        <v>7.4</v>
      </c>
      <c r="M29" s="28">
        <v>7.9</v>
      </c>
      <c r="N29" s="28">
        <f t="shared" si="0"/>
        <v>37.75</v>
      </c>
      <c r="O29" s="30">
        <v>30</v>
      </c>
      <c r="P29" s="72">
        <f t="shared" si="1"/>
        <v>11.325</v>
      </c>
      <c r="Q29" s="126"/>
      <c r="R29" s="75"/>
    </row>
    <row r="30" spans="1:18" s="17" customFormat="1" ht="9.75">
      <c r="A30" s="31"/>
      <c r="D30" s="26"/>
      <c r="I30" s="18"/>
      <c r="J30" s="32"/>
      <c r="M30" s="18"/>
      <c r="N30" s="33" t="s">
        <v>46</v>
      </c>
      <c r="O30" s="33"/>
      <c r="P30" s="34"/>
      <c r="Q30" s="126"/>
      <c r="R30" s="75"/>
    </row>
    <row r="31" spans="1:18" s="17" customFormat="1" ht="9.75">
      <c r="A31" s="31" t="s">
        <v>31</v>
      </c>
      <c r="B31" s="17" t="s">
        <v>32</v>
      </c>
      <c r="D31" s="26" t="s">
        <v>15</v>
      </c>
      <c r="H31" s="17">
        <v>1</v>
      </c>
      <c r="I31" s="18">
        <v>2</v>
      </c>
      <c r="J31" s="18">
        <v>3</v>
      </c>
      <c r="K31" s="17">
        <v>4</v>
      </c>
      <c r="L31" s="17">
        <v>5</v>
      </c>
      <c r="M31" s="18">
        <v>6</v>
      </c>
      <c r="N31" s="70">
        <v>1</v>
      </c>
      <c r="O31" s="71" t="s">
        <v>37</v>
      </c>
      <c r="P31" s="72" t="s">
        <v>38</v>
      </c>
      <c r="Q31" s="126"/>
      <c r="R31" s="75"/>
    </row>
    <row r="32" spans="1:18" s="17" customFormat="1" ht="15">
      <c r="A32" s="31"/>
      <c r="B32" s="183">
        <f>B22+1</f>
        <v>2</v>
      </c>
      <c r="C32" s="170" t="s">
        <v>95</v>
      </c>
      <c r="D32" s="180">
        <v>1999</v>
      </c>
      <c r="E32" s="170" t="s">
        <v>118</v>
      </c>
      <c r="F32" s="17">
        <v>52.6905</v>
      </c>
      <c r="G32" s="73">
        <f>F32/2</f>
        <v>26.34525</v>
      </c>
      <c r="H32" s="73"/>
      <c r="I32" s="18"/>
      <c r="J32" s="18"/>
      <c r="K32" s="18"/>
      <c r="L32" s="18"/>
      <c r="M32" s="18"/>
      <c r="N32" s="18"/>
      <c r="O32" s="19"/>
      <c r="P32" s="72"/>
      <c r="Q32" s="126"/>
      <c r="R32" s="74"/>
    </row>
    <row r="33" spans="1:18" s="17" customFormat="1" ht="9.75">
      <c r="A33" s="31"/>
      <c r="C33" s="22"/>
      <c r="D33" s="23"/>
      <c r="E33" s="22"/>
      <c r="F33" s="22"/>
      <c r="G33" s="22"/>
      <c r="I33" s="18"/>
      <c r="J33" s="18"/>
      <c r="K33" s="18"/>
      <c r="L33" s="18"/>
      <c r="M33" s="18"/>
      <c r="N33" s="24">
        <f>P34+P35+P36+P37+P38+P39+P40</f>
        <v>71.17500000000001</v>
      </c>
      <c r="O33" s="19"/>
      <c r="P33" s="72"/>
      <c r="Q33" s="126">
        <f>N33/2</f>
        <v>35.587500000000006</v>
      </c>
      <c r="R33" s="75">
        <f>Q33+G32</f>
        <v>61.932750000000006</v>
      </c>
    </row>
    <row r="34" spans="1:18" s="17" customFormat="1" ht="9.75">
      <c r="A34" s="31"/>
      <c r="C34" s="25"/>
      <c r="D34" s="26" t="s">
        <v>40</v>
      </c>
      <c r="H34" s="64">
        <v>7.3</v>
      </c>
      <c r="I34" s="28">
        <v>6.7</v>
      </c>
      <c r="J34" s="28">
        <v>7</v>
      </c>
      <c r="K34" s="64">
        <v>6.6</v>
      </c>
      <c r="L34" s="64">
        <v>6.8</v>
      </c>
      <c r="M34" s="28">
        <v>6.8</v>
      </c>
      <c r="N34" s="28">
        <f aca="true" t="shared" si="2" ref="N34:N39">(SUM(H34:M34)-MAX(H34:M34)-MIN(H34:M34))/4*5</f>
        <v>34.125</v>
      </c>
      <c r="O34" s="71">
        <v>50</v>
      </c>
      <c r="P34" s="72">
        <f aca="true" t="shared" si="3" ref="P34:P39">N34*O34%</f>
        <v>17.0625</v>
      </c>
      <c r="Q34" s="126"/>
      <c r="R34" s="74"/>
    </row>
    <row r="35" spans="1:18" s="17" customFormat="1" ht="9.75">
      <c r="A35" s="31"/>
      <c r="D35" s="26" t="s">
        <v>41</v>
      </c>
      <c r="H35" s="64">
        <v>7.3</v>
      </c>
      <c r="I35" s="28">
        <v>6.7</v>
      </c>
      <c r="J35" s="28">
        <v>7.1</v>
      </c>
      <c r="K35" s="64">
        <v>6.7</v>
      </c>
      <c r="L35" s="64">
        <v>6.8</v>
      </c>
      <c r="M35" s="28">
        <v>6.9</v>
      </c>
      <c r="N35" s="28">
        <f t="shared" si="2"/>
        <v>34.37500000000001</v>
      </c>
      <c r="O35" s="71">
        <v>10</v>
      </c>
      <c r="P35" s="72">
        <f t="shared" si="3"/>
        <v>3.437500000000001</v>
      </c>
      <c r="Q35" s="126"/>
      <c r="R35" s="74"/>
    </row>
    <row r="36" spans="1:18" s="17" customFormat="1" ht="9.75">
      <c r="A36" s="31"/>
      <c r="D36" s="26" t="s">
        <v>42</v>
      </c>
      <c r="H36" s="64">
        <v>7.4</v>
      </c>
      <c r="I36" s="28">
        <v>6.5</v>
      </c>
      <c r="J36" s="28">
        <v>7.3</v>
      </c>
      <c r="K36" s="64">
        <v>6.9</v>
      </c>
      <c r="L36" s="64">
        <v>6.7</v>
      </c>
      <c r="M36" s="28">
        <v>6.9</v>
      </c>
      <c r="N36" s="28">
        <f t="shared" si="2"/>
        <v>34.75000000000001</v>
      </c>
      <c r="O36" s="71">
        <v>40</v>
      </c>
      <c r="P36" s="72">
        <f t="shared" si="3"/>
        <v>13.900000000000004</v>
      </c>
      <c r="Q36" s="126"/>
      <c r="R36" s="74"/>
    </row>
    <row r="37" spans="1:18" s="17" customFormat="1" ht="9.75">
      <c r="A37" s="31"/>
      <c r="C37" s="25"/>
      <c r="D37" s="26" t="s">
        <v>43</v>
      </c>
      <c r="H37" s="64">
        <v>7.3</v>
      </c>
      <c r="I37" s="28">
        <v>7.2</v>
      </c>
      <c r="J37" s="28">
        <v>7.3</v>
      </c>
      <c r="K37" s="64">
        <v>7</v>
      </c>
      <c r="L37" s="64">
        <v>7.3</v>
      </c>
      <c r="M37" s="28">
        <v>7.9</v>
      </c>
      <c r="N37" s="28">
        <f t="shared" si="2"/>
        <v>36.375</v>
      </c>
      <c r="O37" s="71">
        <v>50</v>
      </c>
      <c r="P37" s="72">
        <f t="shared" si="3"/>
        <v>18.1875</v>
      </c>
      <c r="Q37" s="126"/>
      <c r="R37" s="74"/>
    </row>
    <row r="38" spans="1:18" s="17" customFormat="1" ht="9.75">
      <c r="A38" s="31"/>
      <c r="D38" s="26" t="s">
        <v>44</v>
      </c>
      <c r="H38" s="64">
        <v>7.4</v>
      </c>
      <c r="I38" s="28">
        <v>7.2</v>
      </c>
      <c r="J38" s="28">
        <v>7.4</v>
      </c>
      <c r="K38" s="64">
        <v>7</v>
      </c>
      <c r="L38" s="64">
        <v>7.5</v>
      </c>
      <c r="M38" s="28">
        <v>8</v>
      </c>
      <c r="N38" s="28">
        <f t="shared" si="2"/>
        <v>36.875</v>
      </c>
      <c r="O38" s="71">
        <v>20</v>
      </c>
      <c r="P38" s="72">
        <f t="shared" si="3"/>
        <v>7.375</v>
      </c>
      <c r="Q38" s="126"/>
      <c r="R38" s="74"/>
    </row>
    <row r="39" spans="1:18" s="17" customFormat="1" ht="9.75">
      <c r="A39" s="31"/>
      <c r="D39" s="26" t="s">
        <v>45</v>
      </c>
      <c r="H39" s="64">
        <v>7.4</v>
      </c>
      <c r="I39" s="28">
        <v>7.3</v>
      </c>
      <c r="J39" s="18">
        <v>7.6</v>
      </c>
      <c r="K39" s="64">
        <v>7.1</v>
      </c>
      <c r="L39" s="64">
        <v>7.6</v>
      </c>
      <c r="M39" s="28">
        <v>7.9</v>
      </c>
      <c r="N39" s="28">
        <f t="shared" si="2"/>
        <v>37.375</v>
      </c>
      <c r="O39" s="30">
        <v>30</v>
      </c>
      <c r="P39" s="72">
        <f t="shared" si="3"/>
        <v>11.2125</v>
      </c>
      <c r="Q39" s="126"/>
      <c r="R39" s="74"/>
    </row>
    <row r="40" spans="1:18" s="17" customFormat="1" ht="9.75">
      <c r="A40" s="31"/>
      <c r="D40" s="26"/>
      <c r="I40" s="18"/>
      <c r="J40" s="32"/>
      <c r="M40" s="18"/>
      <c r="N40" s="33" t="s">
        <v>46</v>
      </c>
      <c r="O40" s="33"/>
      <c r="P40" s="34"/>
      <c r="Q40" s="126"/>
      <c r="R40" s="74"/>
    </row>
    <row r="41" spans="1:18" s="17" customFormat="1" ht="9.75">
      <c r="A41" s="31" t="s">
        <v>31</v>
      </c>
      <c r="B41" s="17" t="s">
        <v>32</v>
      </c>
      <c r="D41" s="26" t="s">
        <v>15</v>
      </c>
      <c r="H41" s="17">
        <v>1</v>
      </c>
      <c r="I41" s="18">
        <v>2</v>
      </c>
      <c r="J41" s="18">
        <v>3</v>
      </c>
      <c r="K41" s="17">
        <v>4</v>
      </c>
      <c r="L41" s="17">
        <v>5</v>
      </c>
      <c r="M41" s="18">
        <v>6</v>
      </c>
      <c r="N41" s="70">
        <v>1</v>
      </c>
      <c r="O41" s="71" t="s">
        <v>37</v>
      </c>
      <c r="P41" s="72" t="s">
        <v>38</v>
      </c>
      <c r="Q41" s="126"/>
      <c r="R41" s="74"/>
    </row>
    <row r="42" spans="1:18" s="17" customFormat="1" ht="15">
      <c r="A42" s="31"/>
      <c r="B42" s="183">
        <f>B32+1</f>
        <v>3</v>
      </c>
      <c r="C42" s="170" t="s">
        <v>89</v>
      </c>
      <c r="D42" s="180">
        <v>2000</v>
      </c>
      <c r="E42" s="170" t="s">
        <v>87</v>
      </c>
      <c r="F42" s="17">
        <v>58.5744</v>
      </c>
      <c r="G42" s="73">
        <f>F42/2</f>
        <v>29.2872</v>
      </c>
      <c r="H42" s="73"/>
      <c r="I42" s="18"/>
      <c r="J42" s="18"/>
      <c r="K42" s="18"/>
      <c r="L42" s="18"/>
      <c r="M42" s="18"/>
      <c r="N42" s="18"/>
      <c r="O42" s="19"/>
      <c r="P42" s="72"/>
      <c r="Q42" s="126"/>
      <c r="R42" s="74"/>
    </row>
    <row r="43" spans="1:18" s="17" customFormat="1" ht="9.75">
      <c r="A43" s="31"/>
      <c r="C43" s="22"/>
      <c r="D43" s="23"/>
      <c r="E43" s="22"/>
      <c r="F43" s="22"/>
      <c r="G43" s="22"/>
      <c r="I43" s="18"/>
      <c r="J43" s="18"/>
      <c r="K43" s="18"/>
      <c r="L43" s="18"/>
      <c r="M43" s="18"/>
      <c r="N43" s="24">
        <f>P44+P45+P46+P47+P48+P49+P50</f>
        <v>74.55000000000001</v>
      </c>
      <c r="O43" s="19"/>
      <c r="P43" s="72"/>
      <c r="Q43" s="126">
        <f>N43/2</f>
        <v>37.275000000000006</v>
      </c>
      <c r="R43" s="75">
        <f>Q43+G42</f>
        <v>66.5622</v>
      </c>
    </row>
    <row r="44" spans="1:18" s="17" customFormat="1" ht="9.75">
      <c r="A44" s="31"/>
      <c r="C44" s="25"/>
      <c r="D44" s="26" t="s">
        <v>40</v>
      </c>
      <c r="H44" s="17">
        <v>7.5</v>
      </c>
      <c r="I44" s="18">
        <v>7.2</v>
      </c>
      <c r="J44" s="18">
        <v>7.3</v>
      </c>
      <c r="K44" s="17">
        <v>7.6</v>
      </c>
      <c r="L44" s="17">
        <v>8</v>
      </c>
      <c r="M44" s="18">
        <v>7</v>
      </c>
      <c r="N44" s="28">
        <f aca="true" t="shared" si="4" ref="N44:N49">(SUM(H44:M44)-MAX(H44:M44)-MIN(H44:M44))/4*5</f>
        <v>37</v>
      </c>
      <c r="O44" s="71">
        <v>50</v>
      </c>
      <c r="P44" s="72">
        <f aca="true" t="shared" si="5" ref="P44:P49">N44*O44%</f>
        <v>18.5</v>
      </c>
      <c r="Q44" s="126"/>
      <c r="R44" s="74"/>
    </row>
    <row r="45" spans="1:18" s="17" customFormat="1" ht="9.75">
      <c r="A45" s="31"/>
      <c r="D45" s="26" t="s">
        <v>41</v>
      </c>
      <c r="H45" s="17">
        <v>7.5</v>
      </c>
      <c r="I45" s="18">
        <v>7.2</v>
      </c>
      <c r="J45" s="18">
        <v>7.3</v>
      </c>
      <c r="K45" s="17">
        <v>7.4</v>
      </c>
      <c r="L45" s="17">
        <v>8.2</v>
      </c>
      <c r="M45" s="18">
        <v>7.3</v>
      </c>
      <c r="N45" s="28">
        <f t="shared" si="4"/>
        <v>36.874999999999986</v>
      </c>
      <c r="O45" s="71">
        <v>10</v>
      </c>
      <c r="P45" s="72">
        <f t="shared" si="5"/>
        <v>3.6874999999999987</v>
      </c>
      <c r="Q45" s="126"/>
      <c r="R45" s="74"/>
    </row>
    <row r="46" spans="1:18" s="17" customFormat="1" ht="9.75">
      <c r="A46" s="31"/>
      <c r="D46" s="26" t="s">
        <v>42</v>
      </c>
      <c r="H46" s="17">
        <v>7.6</v>
      </c>
      <c r="I46" s="18">
        <v>7</v>
      </c>
      <c r="J46" s="18">
        <v>7.5</v>
      </c>
      <c r="K46" s="17">
        <v>7.5</v>
      </c>
      <c r="L46" s="17">
        <v>8.2</v>
      </c>
      <c r="M46" s="18">
        <v>7.3</v>
      </c>
      <c r="N46" s="28">
        <f t="shared" si="4"/>
        <v>37.374999999999986</v>
      </c>
      <c r="O46" s="71">
        <v>40</v>
      </c>
      <c r="P46" s="72">
        <f t="shared" si="5"/>
        <v>14.949999999999996</v>
      </c>
      <c r="Q46" s="126"/>
      <c r="R46" s="74"/>
    </row>
    <row r="47" spans="1:18" s="17" customFormat="1" ht="9.75">
      <c r="A47" s="31"/>
      <c r="C47" s="25"/>
      <c r="D47" s="26" t="s">
        <v>43</v>
      </c>
      <c r="H47" s="17">
        <v>7.4</v>
      </c>
      <c r="I47" s="18">
        <v>7.1</v>
      </c>
      <c r="J47" s="18">
        <v>7.5</v>
      </c>
      <c r="K47" s="17">
        <v>7.6</v>
      </c>
      <c r="L47" s="17">
        <v>7.3</v>
      </c>
      <c r="M47" s="18">
        <v>8.3</v>
      </c>
      <c r="N47" s="28">
        <f t="shared" si="4"/>
        <v>37.25000000000001</v>
      </c>
      <c r="O47" s="71">
        <v>50</v>
      </c>
      <c r="P47" s="72">
        <f t="shared" si="5"/>
        <v>18.625000000000004</v>
      </c>
      <c r="Q47" s="126"/>
      <c r="R47" s="74"/>
    </row>
    <row r="48" spans="1:18" s="17" customFormat="1" ht="9.75">
      <c r="A48" s="31"/>
      <c r="D48" s="26" t="s">
        <v>44</v>
      </c>
      <c r="H48" s="17">
        <v>7.5</v>
      </c>
      <c r="I48" s="18">
        <v>7.3</v>
      </c>
      <c r="J48" s="18">
        <v>7.6</v>
      </c>
      <c r="K48" s="17">
        <v>7.6</v>
      </c>
      <c r="L48" s="17">
        <v>7.3</v>
      </c>
      <c r="M48" s="18">
        <v>8.2</v>
      </c>
      <c r="N48" s="28">
        <f t="shared" si="4"/>
        <v>37.49999999999999</v>
      </c>
      <c r="O48" s="71">
        <v>20</v>
      </c>
      <c r="P48" s="72">
        <f t="shared" si="5"/>
        <v>7.499999999999999</v>
      </c>
      <c r="Q48" s="126"/>
      <c r="R48" s="74"/>
    </row>
    <row r="49" spans="1:18" s="17" customFormat="1" ht="9.75">
      <c r="A49" s="31"/>
      <c r="D49" s="26" t="s">
        <v>45</v>
      </c>
      <c r="H49" s="17">
        <v>7.5</v>
      </c>
      <c r="I49" s="18">
        <v>7.3</v>
      </c>
      <c r="J49" s="18">
        <v>7.7</v>
      </c>
      <c r="K49" s="17">
        <v>7.6</v>
      </c>
      <c r="L49" s="17">
        <v>7.3</v>
      </c>
      <c r="M49" s="18">
        <v>8.3</v>
      </c>
      <c r="N49" s="28">
        <f t="shared" si="4"/>
        <v>37.62500000000001</v>
      </c>
      <c r="O49" s="30">
        <v>30</v>
      </c>
      <c r="P49" s="72">
        <f t="shared" si="5"/>
        <v>11.287500000000001</v>
      </c>
      <c r="Q49" s="126"/>
      <c r="R49" s="75"/>
    </row>
    <row r="50" spans="1:18" s="17" customFormat="1" ht="9.75">
      <c r="A50" s="31"/>
      <c r="D50" s="26"/>
      <c r="I50" s="18"/>
      <c r="J50" s="32"/>
      <c r="M50" s="18"/>
      <c r="N50" s="33" t="s">
        <v>46</v>
      </c>
      <c r="O50" s="33"/>
      <c r="P50" s="34"/>
      <c r="Q50" s="126"/>
      <c r="R50" s="75"/>
    </row>
    <row r="51" spans="1:18" s="17" customFormat="1" ht="9.75">
      <c r="A51" s="31" t="s">
        <v>31</v>
      </c>
      <c r="B51" s="17" t="s">
        <v>32</v>
      </c>
      <c r="D51" s="26" t="s">
        <v>15</v>
      </c>
      <c r="H51" s="17">
        <v>1</v>
      </c>
      <c r="I51" s="18">
        <v>2</v>
      </c>
      <c r="J51" s="18">
        <v>3</v>
      </c>
      <c r="K51" s="17">
        <v>4</v>
      </c>
      <c r="L51" s="17">
        <v>5</v>
      </c>
      <c r="M51" s="18">
        <v>6</v>
      </c>
      <c r="N51" s="70">
        <v>1</v>
      </c>
      <c r="O51" s="71" t="s">
        <v>37</v>
      </c>
      <c r="P51" s="72" t="s">
        <v>38</v>
      </c>
      <c r="Q51" s="126"/>
      <c r="R51" s="75"/>
    </row>
    <row r="52" spans="1:18" s="17" customFormat="1" ht="15">
      <c r="A52" s="31"/>
      <c r="B52" s="183">
        <f>B42+1</f>
        <v>4</v>
      </c>
      <c r="C52" s="170" t="s">
        <v>97</v>
      </c>
      <c r="D52" s="180">
        <v>2000</v>
      </c>
      <c r="E52" s="170" t="s">
        <v>118</v>
      </c>
      <c r="F52" s="17">
        <v>60.25</v>
      </c>
      <c r="G52" s="73">
        <f>F52/2</f>
        <v>30.125</v>
      </c>
      <c r="H52" s="73"/>
      <c r="I52" s="18"/>
      <c r="J52" s="18"/>
      <c r="K52" s="18"/>
      <c r="L52" s="18"/>
      <c r="M52" s="18"/>
      <c r="N52" s="18"/>
      <c r="O52" s="19"/>
      <c r="P52" s="72"/>
      <c r="Q52" s="126"/>
      <c r="R52" s="75"/>
    </row>
    <row r="53" spans="1:18" s="17" customFormat="1" ht="9.75">
      <c r="A53" s="31"/>
      <c r="C53" s="22"/>
      <c r="D53" s="23"/>
      <c r="E53" s="22"/>
      <c r="F53" s="22"/>
      <c r="G53" s="22"/>
      <c r="I53" s="18"/>
      <c r="J53" s="18"/>
      <c r="K53" s="18"/>
      <c r="L53" s="18"/>
      <c r="M53" s="18"/>
      <c r="N53" s="24">
        <f>P54+P55+P56+P57+P58+P59+P60</f>
        <v>74.55</v>
      </c>
      <c r="O53" s="19"/>
      <c r="P53" s="72"/>
      <c r="Q53" s="126">
        <f>N53/2</f>
        <v>37.275</v>
      </c>
      <c r="R53" s="75">
        <f>Q53+G52</f>
        <v>67.4</v>
      </c>
    </row>
    <row r="54" spans="1:18" s="17" customFormat="1" ht="9.75">
      <c r="A54" s="31"/>
      <c r="C54" s="25"/>
      <c r="D54" s="26" t="s">
        <v>40</v>
      </c>
      <c r="H54" s="64">
        <v>7.3</v>
      </c>
      <c r="I54" s="28">
        <v>7.4</v>
      </c>
      <c r="J54" s="28">
        <v>7.6</v>
      </c>
      <c r="K54" s="64">
        <v>7.9</v>
      </c>
      <c r="L54" s="64">
        <v>7.2</v>
      </c>
      <c r="M54" s="28">
        <v>7.3</v>
      </c>
      <c r="N54" s="28">
        <f aca="true" t="shared" si="6" ref="N54:N59">(SUM(H54:M54)-MAX(H54:M54)-MIN(H54:M54))/4*5</f>
        <v>37</v>
      </c>
      <c r="O54" s="71">
        <v>50</v>
      </c>
      <c r="P54" s="72">
        <f aca="true" t="shared" si="7" ref="P54:P59">N54*O54%</f>
        <v>18.5</v>
      </c>
      <c r="Q54" s="126"/>
      <c r="R54" s="75"/>
    </row>
    <row r="55" spans="1:18" s="17" customFormat="1" ht="9.75">
      <c r="A55" s="31"/>
      <c r="D55" s="26" t="s">
        <v>41</v>
      </c>
      <c r="H55" s="64">
        <v>7.4</v>
      </c>
      <c r="I55" s="28">
        <v>7.2</v>
      </c>
      <c r="J55" s="28">
        <v>7.6</v>
      </c>
      <c r="K55" s="64">
        <v>7.7</v>
      </c>
      <c r="L55" s="64">
        <v>7.2</v>
      </c>
      <c r="M55" s="28">
        <v>7.1</v>
      </c>
      <c r="N55" s="28">
        <f t="shared" si="6"/>
        <v>36.75</v>
      </c>
      <c r="O55" s="71">
        <v>10</v>
      </c>
      <c r="P55" s="72">
        <f t="shared" si="7"/>
        <v>3.6750000000000003</v>
      </c>
      <c r="Q55" s="126"/>
      <c r="R55" s="75"/>
    </row>
    <row r="56" spans="1:18" s="17" customFormat="1" ht="9.75">
      <c r="A56" s="31"/>
      <c r="D56" s="26" t="s">
        <v>42</v>
      </c>
      <c r="H56" s="64">
        <v>7.3</v>
      </c>
      <c r="I56" s="28">
        <v>7.3</v>
      </c>
      <c r="J56" s="28">
        <v>7.6</v>
      </c>
      <c r="K56" s="64">
        <v>7.5</v>
      </c>
      <c r="L56" s="64">
        <v>7.2</v>
      </c>
      <c r="M56" s="28">
        <v>7.4</v>
      </c>
      <c r="N56" s="28">
        <f t="shared" si="6"/>
        <v>36.87499999999999</v>
      </c>
      <c r="O56" s="71">
        <v>40</v>
      </c>
      <c r="P56" s="72">
        <f t="shared" si="7"/>
        <v>14.749999999999998</v>
      </c>
      <c r="Q56" s="126"/>
      <c r="R56" s="75"/>
    </row>
    <row r="57" spans="1:18" s="17" customFormat="1" ht="9.75">
      <c r="A57" s="31"/>
      <c r="C57" s="25"/>
      <c r="D57" s="26" t="s">
        <v>43</v>
      </c>
      <c r="H57" s="64">
        <v>7.3</v>
      </c>
      <c r="I57" s="28">
        <v>7.2</v>
      </c>
      <c r="J57" s="28">
        <v>7.6</v>
      </c>
      <c r="K57" s="64">
        <v>7.7</v>
      </c>
      <c r="L57" s="64">
        <v>7.4</v>
      </c>
      <c r="M57" s="28">
        <v>7.9</v>
      </c>
      <c r="N57" s="28">
        <f t="shared" si="6"/>
        <v>37.50000000000001</v>
      </c>
      <c r="O57" s="71">
        <v>50</v>
      </c>
      <c r="P57" s="72">
        <f t="shared" si="7"/>
        <v>18.750000000000004</v>
      </c>
      <c r="Q57" s="126"/>
      <c r="R57" s="75"/>
    </row>
    <row r="58" spans="1:18" s="17" customFormat="1" ht="9.75">
      <c r="A58" s="31"/>
      <c r="D58" s="26" t="s">
        <v>44</v>
      </c>
      <c r="H58" s="64">
        <v>7.3</v>
      </c>
      <c r="I58" s="28">
        <v>7.4</v>
      </c>
      <c r="J58" s="28">
        <v>7.6</v>
      </c>
      <c r="K58" s="64">
        <v>7.7</v>
      </c>
      <c r="L58" s="64">
        <v>7.5</v>
      </c>
      <c r="M58" s="28">
        <v>8</v>
      </c>
      <c r="N58" s="28">
        <f t="shared" si="6"/>
        <v>37.75</v>
      </c>
      <c r="O58" s="71">
        <v>20</v>
      </c>
      <c r="P58" s="72">
        <f t="shared" si="7"/>
        <v>7.550000000000001</v>
      </c>
      <c r="Q58" s="126"/>
      <c r="R58" s="75"/>
    </row>
    <row r="59" spans="1:18" s="17" customFormat="1" ht="9.75">
      <c r="A59" s="31"/>
      <c r="D59" s="26" t="s">
        <v>45</v>
      </c>
      <c r="H59" s="64">
        <v>7.4</v>
      </c>
      <c r="I59" s="28">
        <v>7.4</v>
      </c>
      <c r="J59" s="28">
        <v>7.5</v>
      </c>
      <c r="K59" s="17">
        <v>7.8</v>
      </c>
      <c r="L59" s="64">
        <v>7.5</v>
      </c>
      <c r="M59" s="28">
        <v>8</v>
      </c>
      <c r="N59" s="28">
        <f t="shared" si="6"/>
        <v>37.75</v>
      </c>
      <c r="O59" s="30">
        <v>30</v>
      </c>
      <c r="P59" s="72">
        <f t="shared" si="7"/>
        <v>11.325</v>
      </c>
      <c r="Q59" s="126"/>
      <c r="R59" s="75"/>
    </row>
    <row r="60" spans="1:18" s="17" customFormat="1" ht="9.75">
      <c r="A60" s="31"/>
      <c r="D60" s="26"/>
      <c r="I60" s="18"/>
      <c r="J60" s="32"/>
      <c r="M60" s="18"/>
      <c r="N60" s="33" t="s">
        <v>46</v>
      </c>
      <c r="O60" s="33"/>
      <c r="P60" s="34"/>
      <c r="Q60" s="126"/>
      <c r="R60" s="75"/>
    </row>
    <row r="61" spans="1:18" s="17" customFormat="1" ht="9.75">
      <c r="A61" s="31" t="s">
        <v>31</v>
      </c>
      <c r="B61" s="17" t="s">
        <v>32</v>
      </c>
      <c r="D61" s="26" t="s">
        <v>15</v>
      </c>
      <c r="H61" s="17">
        <v>1</v>
      </c>
      <c r="I61" s="18">
        <v>2</v>
      </c>
      <c r="J61" s="18">
        <v>3</v>
      </c>
      <c r="K61" s="17">
        <v>4</v>
      </c>
      <c r="L61" s="17">
        <v>5</v>
      </c>
      <c r="M61" s="18">
        <v>6</v>
      </c>
      <c r="N61" s="70">
        <v>1</v>
      </c>
      <c r="O61" s="71" t="s">
        <v>37</v>
      </c>
      <c r="P61" s="72" t="s">
        <v>38</v>
      </c>
      <c r="Q61" s="126"/>
      <c r="R61" s="75"/>
    </row>
    <row r="62" spans="1:18" s="17" customFormat="1" ht="15">
      <c r="A62" s="31"/>
      <c r="B62" s="183">
        <f>B52+1</f>
        <v>5</v>
      </c>
      <c r="C62" s="170" t="s">
        <v>91</v>
      </c>
      <c r="D62" s="180">
        <v>1999</v>
      </c>
      <c r="E62" s="170" t="s">
        <v>87</v>
      </c>
      <c r="F62" s="17">
        <v>55.7054</v>
      </c>
      <c r="G62" s="73">
        <f>F62/2</f>
        <v>27.8527</v>
      </c>
      <c r="H62" s="73"/>
      <c r="I62" s="18"/>
      <c r="J62" s="18"/>
      <c r="K62" s="18"/>
      <c r="L62" s="18"/>
      <c r="M62" s="18"/>
      <c r="N62" s="18"/>
      <c r="O62" s="19"/>
      <c r="P62" s="72"/>
      <c r="Q62" s="126"/>
      <c r="R62" s="75"/>
    </row>
    <row r="63" spans="1:18" s="17" customFormat="1" ht="9.75">
      <c r="A63" s="31"/>
      <c r="C63" s="22"/>
      <c r="D63" s="23"/>
      <c r="E63" s="22"/>
      <c r="F63" s="22"/>
      <c r="G63" s="22"/>
      <c r="I63" s="18"/>
      <c r="J63" s="18"/>
      <c r="K63" s="18"/>
      <c r="L63" s="18"/>
      <c r="M63" s="18"/>
      <c r="N63" s="24">
        <f>P64+P65+P66+P67+P68+P69+P70</f>
        <v>75.4875</v>
      </c>
      <c r="O63" s="19"/>
      <c r="P63" s="72"/>
      <c r="Q63" s="126">
        <f>N63/2</f>
        <v>37.74375</v>
      </c>
      <c r="R63" s="75">
        <f>Q63+G62</f>
        <v>65.59645</v>
      </c>
    </row>
    <row r="64" spans="1:18" s="17" customFormat="1" ht="9.75">
      <c r="A64" s="31"/>
      <c r="C64" s="25"/>
      <c r="D64" s="26" t="s">
        <v>40</v>
      </c>
      <c r="H64" s="64">
        <v>7.6</v>
      </c>
      <c r="I64" s="28">
        <v>7.5</v>
      </c>
      <c r="J64" s="28">
        <v>7.4</v>
      </c>
      <c r="K64" s="64">
        <v>7.9</v>
      </c>
      <c r="L64" s="64">
        <v>8.2</v>
      </c>
      <c r="M64" s="28">
        <v>6.8</v>
      </c>
      <c r="N64" s="28">
        <f aca="true" t="shared" si="8" ref="N64:N69">(SUM(H64:M64)-MAX(H64:M64)-MIN(H64:M64))/4*5</f>
        <v>37.999999999999986</v>
      </c>
      <c r="O64" s="71">
        <v>50</v>
      </c>
      <c r="P64" s="72">
        <f aca="true" t="shared" si="9" ref="P64:P69">N64*O64%</f>
        <v>18.999999999999993</v>
      </c>
      <c r="Q64" s="126"/>
      <c r="R64" s="75"/>
    </row>
    <row r="65" spans="1:18" s="17" customFormat="1" ht="9.75">
      <c r="A65" s="31"/>
      <c r="D65" s="26" t="s">
        <v>41</v>
      </c>
      <c r="H65" s="64">
        <v>7.7</v>
      </c>
      <c r="I65" s="28">
        <v>7.3</v>
      </c>
      <c r="J65" s="28">
        <v>7.4</v>
      </c>
      <c r="K65" s="64">
        <v>8</v>
      </c>
      <c r="L65" s="64">
        <v>8</v>
      </c>
      <c r="M65" s="28">
        <v>6.9</v>
      </c>
      <c r="N65" s="28">
        <f t="shared" si="8"/>
        <v>38</v>
      </c>
      <c r="O65" s="71">
        <v>10</v>
      </c>
      <c r="P65" s="72">
        <f t="shared" si="9"/>
        <v>3.8000000000000003</v>
      </c>
      <c r="Q65" s="126"/>
      <c r="R65" s="75"/>
    </row>
    <row r="66" spans="1:18" s="17" customFormat="1" ht="9.75">
      <c r="A66" s="31"/>
      <c r="D66" s="26" t="s">
        <v>42</v>
      </c>
      <c r="H66" s="64">
        <v>7.7</v>
      </c>
      <c r="I66" s="28">
        <v>7.3</v>
      </c>
      <c r="J66" s="28">
        <v>7.5</v>
      </c>
      <c r="K66" s="64">
        <v>8</v>
      </c>
      <c r="L66" s="64">
        <v>8.2</v>
      </c>
      <c r="M66" s="28">
        <v>6.9</v>
      </c>
      <c r="N66" s="28">
        <f t="shared" si="8"/>
        <v>38.12500000000001</v>
      </c>
      <c r="O66" s="71">
        <v>40</v>
      </c>
      <c r="P66" s="72">
        <f t="shared" si="9"/>
        <v>15.250000000000004</v>
      </c>
      <c r="Q66" s="126"/>
      <c r="R66" s="75"/>
    </row>
    <row r="67" spans="1:18" s="17" customFormat="1" ht="9.75">
      <c r="A67" s="31"/>
      <c r="C67" s="25"/>
      <c r="D67" s="26" t="s">
        <v>43</v>
      </c>
      <c r="H67" s="64">
        <v>7.5</v>
      </c>
      <c r="I67" s="28">
        <v>7</v>
      </c>
      <c r="J67" s="28">
        <v>7.6</v>
      </c>
      <c r="K67" s="64">
        <v>7.4</v>
      </c>
      <c r="L67" s="64">
        <v>7.5</v>
      </c>
      <c r="M67" s="28">
        <v>7.9</v>
      </c>
      <c r="N67" s="28">
        <f t="shared" si="8"/>
        <v>37.5</v>
      </c>
      <c r="O67" s="71">
        <v>50</v>
      </c>
      <c r="P67" s="72">
        <f t="shared" si="9"/>
        <v>18.75</v>
      </c>
      <c r="Q67" s="126"/>
      <c r="R67" s="75"/>
    </row>
    <row r="68" spans="1:18" s="17" customFormat="1" ht="9.75">
      <c r="A68" s="31"/>
      <c r="D68" s="26" t="s">
        <v>44</v>
      </c>
      <c r="H68" s="64">
        <v>7.4</v>
      </c>
      <c r="I68" s="28">
        <v>7.1</v>
      </c>
      <c r="J68" s="28">
        <v>7.7</v>
      </c>
      <c r="K68" s="64">
        <v>7.4</v>
      </c>
      <c r="L68" s="64">
        <v>7</v>
      </c>
      <c r="M68" s="28">
        <v>7.9</v>
      </c>
      <c r="N68" s="28">
        <f t="shared" si="8"/>
        <v>37</v>
      </c>
      <c r="O68" s="71">
        <v>20</v>
      </c>
      <c r="P68" s="72">
        <f t="shared" si="9"/>
        <v>7.4</v>
      </c>
      <c r="Q68" s="126"/>
      <c r="R68" s="75"/>
    </row>
    <row r="69" spans="1:18" s="17" customFormat="1" ht="9.75">
      <c r="A69" s="31"/>
      <c r="D69" s="26" t="s">
        <v>45</v>
      </c>
      <c r="H69" s="64">
        <v>7.5</v>
      </c>
      <c r="I69" s="28">
        <v>7.1</v>
      </c>
      <c r="J69" s="28">
        <v>7.8</v>
      </c>
      <c r="K69" s="17">
        <v>7.5</v>
      </c>
      <c r="L69" s="64">
        <v>7.3</v>
      </c>
      <c r="M69" s="28">
        <v>7.8</v>
      </c>
      <c r="N69" s="28">
        <f t="shared" si="8"/>
        <v>37.62499999999999</v>
      </c>
      <c r="O69" s="30">
        <v>30</v>
      </c>
      <c r="P69" s="72">
        <f t="shared" si="9"/>
        <v>11.287499999999998</v>
      </c>
      <c r="Q69" s="126"/>
      <c r="R69" s="75"/>
    </row>
    <row r="70" spans="1:18" s="17" customFormat="1" ht="9.75">
      <c r="A70" s="31"/>
      <c r="D70" s="26"/>
      <c r="I70" s="18"/>
      <c r="J70" s="32"/>
      <c r="M70" s="18"/>
      <c r="N70" s="33" t="s">
        <v>46</v>
      </c>
      <c r="O70" s="33"/>
      <c r="P70" s="34"/>
      <c r="Q70" s="126"/>
      <c r="R70" s="75"/>
    </row>
    <row r="71" spans="1:18" s="17" customFormat="1" ht="9.75">
      <c r="A71" s="31" t="s">
        <v>31</v>
      </c>
      <c r="B71" s="17" t="s">
        <v>32</v>
      </c>
      <c r="D71" s="26" t="s">
        <v>15</v>
      </c>
      <c r="H71" s="17">
        <v>1</v>
      </c>
      <c r="I71" s="18">
        <v>2</v>
      </c>
      <c r="J71" s="18">
        <v>3</v>
      </c>
      <c r="K71" s="17">
        <v>4</v>
      </c>
      <c r="L71" s="17">
        <v>5</v>
      </c>
      <c r="M71" s="18">
        <v>6</v>
      </c>
      <c r="N71" s="70">
        <v>1</v>
      </c>
      <c r="O71" s="71" t="s">
        <v>37</v>
      </c>
      <c r="P71" s="72" t="s">
        <v>38</v>
      </c>
      <c r="Q71" s="126"/>
      <c r="R71" s="75"/>
    </row>
    <row r="72" spans="1:18" s="17" customFormat="1" ht="15">
      <c r="A72" s="31"/>
      <c r="B72" s="183">
        <f>B62+1</f>
        <v>6</v>
      </c>
      <c r="C72" s="170" t="s">
        <v>106</v>
      </c>
      <c r="D72" s="180">
        <v>2000</v>
      </c>
      <c r="E72" s="170" t="s">
        <v>118</v>
      </c>
      <c r="F72" s="17">
        <v>54.4851</v>
      </c>
      <c r="G72" s="73">
        <f>F72/2</f>
        <v>27.24255</v>
      </c>
      <c r="H72" s="73"/>
      <c r="I72" s="18"/>
      <c r="J72" s="18"/>
      <c r="K72" s="18"/>
      <c r="L72" s="18"/>
      <c r="M72" s="18"/>
      <c r="N72" s="18"/>
      <c r="O72" s="19"/>
      <c r="P72" s="72"/>
      <c r="Q72" s="126"/>
      <c r="R72" s="75"/>
    </row>
    <row r="73" spans="1:18" s="17" customFormat="1" ht="9.75">
      <c r="A73" s="31"/>
      <c r="C73" s="22"/>
      <c r="D73" s="23"/>
      <c r="E73" s="22"/>
      <c r="F73" s="22"/>
      <c r="G73" s="22"/>
      <c r="I73" s="18"/>
      <c r="J73" s="18"/>
      <c r="K73" s="18"/>
      <c r="L73" s="18"/>
      <c r="M73" s="18"/>
      <c r="N73" s="24">
        <f>P74+P75+P76+P77+P78+P79+P80</f>
        <v>75.4875</v>
      </c>
      <c r="O73" s="19"/>
      <c r="P73" s="72"/>
      <c r="Q73" s="126">
        <f>N73/2</f>
        <v>37.74375</v>
      </c>
      <c r="R73" s="75">
        <f>Q73+G72</f>
        <v>64.9863</v>
      </c>
    </row>
    <row r="74" spans="1:18" s="17" customFormat="1" ht="9.75">
      <c r="A74" s="31"/>
      <c r="C74" s="25"/>
      <c r="D74" s="26" t="s">
        <v>40</v>
      </c>
      <c r="H74" s="64">
        <v>7.3</v>
      </c>
      <c r="I74" s="28">
        <v>7.4</v>
      </c>
      <c r="J74" s="28">
        <v>7.2</v>
      </c>
      <c r="K74" s="64">
        <v>8</v>
      </c>
      <c r="L74" s="64">
        <v>7.4</v>
      </c>
      <c r="M74" s="28">
        <v>6.6</v>
      </c>
      <c r="N74" s="28">
        <f aca="true" t="shared" si="10" ref="N74:N79">(SUM(H74:M74)-MAX(H74:M74)-MIN(H74:M74))/4*5</f>
        <v>36.625</v>
      </c>
      <c r="O74" s="71">
        <v>50</v>
      </c>
      <c r="P74" s="72">
        <f aca="true" t="shared" si="11" ref="P74:P79">N74*O74%</f>
        <v>18.3125</v>
      </c>
      <c r="Q74" s="126"/>
      <c r="R74" s="75"/>
    </row>
    <row r="75" spans="1:18" s="17" customFormat="1" ht="9.75">
      <c r="A75" s="31"/>
      <c r="D75" s="26" t="s">
        <v>41</v>
      </c>
      <c r="H75" s="64">
        <v>7.5</v>
      </c>
      <c r="I75" s="28">
        <v>7.6</v>
      </c>
      <c r="J75" s="28">
        <v>7.2</v>
      </c>
      <c r="K75" s="64">
        <v>8.1</v>
      </c>
      <c r="L75" s="64">
        <v>7.5</v>
      </c>
      <c r="M75" s="28">
        <v>6.9</v>
      </c>
      <c r="N75" s="28">
        <f t="shared" si="10"/>
        <v>37.25</v>
      </c>
      <c r="O75" s="71">
        <v>10</v>
      </c>
      <c r="P75" s="72">
        <f t="shared" si="11"/>
        <v>3.725</v>
      </c>
      <c r="Q75" s="126"/>
      <c r="R75" s="75"/>
    </row>
    <row r="76" spans="1:18" s="17" customFormat="1" ht="9.75">
      <c r="A76" s="31"/>
      <c r="D76" s="26" t="s">
        <v>42</v>
      </c>
      <c r="H76" s="64">
        <v>7.4</v>
      </c>
      <c r="I76" s="28">
        <v>7.4</v>
      </c>
      <c r="J76" s="28">
        <v>7</v>
      </c>
      <c r="K76" s="64">
        <v>7.7</v>
      </c>
      <c r="L76" s="64">
        <v>7.5</v>
      </c>
      <c r="M76" s="28">
        <v>6.5</v>
      </c>
      <c r="N76" s="28">
        <f t="shared" si="10"/>
        <v>36.625</v>
      </c>
      <c r="O76" s="71">
        <v>40</v>
      </c>
      <c r="P76" s="72">
        <f t="shared" si="11"/>
        <v>14.65</v>
      </c>
      <c r="Q76" s="126"/>
      <c r="R76" s="75"/>
    </row>
    <row r="77" spans="1:18" s="17" customFormat="1" ht="9.75">
      <c r="A77" s="31"/>
      <c r="C77" s="25"/>
      <c r="D77" s="26" t="s">
        <v>43</v>
      </c>
      <c r="H77" s="64">
        <v>7.7</v>
      </c>
      <c r="I77" s="28">
        <v>7.3</v>
      </c>
      <c r="J77" s="28">
        <v>7.8</v>
      </c>
      <c r="K77" s="64">
        <v>7.4</v>
      </c>
      <c r="L77" s="64">
        <v>8</v>
      </c>
      <c r="M77" s="28">
        <v>8.1</v>
      </c>
      <c r="N77" s="28">
        <f t="shared" si="10"/>
        <v>38.625</v>
      </c>
      <c r="O77" s="71">
        <v>50</v>
      </c>
      <c r="P77" s="72">
        <f t="shared" si="11"/>
        <v>19.3125</v>
      </c>
      <c r="Q77" s="126"/>
      <c r="R77" s="75"/>
    </row>
    <row r="78" spans="1:18" s="17" customFormat="1" ht="9.75">
      <c r="A78" s="31"/>
      <c r="D78" s="26" t="s">
        <v>44</v>
      </c>
      <c r="H78" s="64">
        <v>7.6</v>
      </c>
      <c r="I78" s="28">
        <v>7.5</v>
      </c>
      <c r="J78" s="28">
        <v>7.9</v>
      </c>
      <c r="K78" s="64">
        <v>7.5</v>
      </c>
      <c r="L78" s="64">
        <v>8</v>
      </c>
      <c r="M78" s="28">
        <v>8.1</v>
      </c>
      <c r="N78" s="28">
        <f t="shared" si="10"/>
        <v>38.75</v>
      </c>
      <c r="O78" s="71">
        <v>20</v>
      </c>
      <c r="P78" s="72">
        <f t="shared" si="11"/>
        <v>7.75</v>
      </c>
      <c r="Q78" s="126"/>
      <c r="R78" s="75"/>
    </row>
    <row r="79" spans="1:18" s="17" customFormat="1" ht="9.75">
      <c r="A79" s="31"/>
      <c r="D79" s="26" t="s">
        <v>45</v>
      </c>
      <c r="H79" s="64">
        <v>7.8</v>
      </c>
      <c r="I79" s="28">
        <v>7.5</v>
      </c>
      <c r="J79" s="28">
        <v>8</v>
      </c>
      <c r="K79" s="64">
        <v>7.5</v>
      </c>
      <c r="L79" s="64">
        <v>8.2</v>
      </c>
      <c r="M79" s="28">
        <v>8</v>
      </c>
      <c r="N79" s="28">
        <f t="shared" si="10"/>
        <v>39.125</v>
      </c>
      <c r="O79" s="30">
        <v>30</v>
      </c>
      <c r="P79" s="72">
        <f t="shared" si="11"/>
        <v>11.737499999999999</v>
      </c>
      <c r="Q79" s="126"/>
      <c r="R79" s="75"/>
    </row>
    <row r="80" spans="1:18" s="17" customFormat="1" ht="9.75">
      <c r="A80" s="31"/>
      <c r="D80" s="26"/>
      <c r="I80" s="18"/>
      <c r="J80" s="32"/>
      <c r="M80" s="18"/>
      <c r="N80" s="33" t="s">
        <v>46</v>
      </c>
      <c r="O80" s="33"/>
      <c r="P80" s="34"/>
      <c r="Q80" s="126"/>
      <c r="R80" s="75"/>
    </row>
    <row r="81" spans="1:18" s="17" customFormat="1" ht="9.75">
      <c r="A81" s="31" t="s">
        <v>31</v>
      </c>
      <c r="B81" s="17" t="s">
        <v>32</v>
      </c>
      <c r="D81" s="26" t="s">
        <v>15</v>
      </c>
      <c r="H81" s="17">
        <v>1</v>
      </c>
      <c r="I81" s="18">
        <v>2</v>
      </c>
      <c r="J81" s="18">
        <v>3</v>
      </c>
      <c r="K81" s="17">
        <v>4</v>
      </c>
      <c r="L81" s="17">
        <v>5</v>
      </c>
      <c r="M81" s="18">
        <v>6</v>
      </c>
      <c r="N81" s="70">
        <v>1</v>
      </c>
      <c r="O81" s="71" t="s">
        <v>37</v>
      </c>
      <c r="P81" s="72" t="s">
        <v>38</v>
      </c>
      <c r="Q81" s="126"/>
      <c r="R81" s="75"/>
    </row>
    <row r="82" spans="1:18" s="17" customFormat="1" ht="15">
      <c r="A82" s="31"/>
      <c r="B82" s="183">
        <f>B72+1</f>
        <v>7</v>
      </c>
      <c r="C82" s="170" t="s">
        <v>76</v>
      </c>
      <c r="D82" s="180">
        <v>1999</v>
      </c>
      <c r="E82" s="170" t="s">
        <v>118</v>
      </c>
      <c r="F82" s="17">
        <v>61.625</v>
      </c>
      <c r="G82" s="73">
        <f>F82/2</f>
        <v>30.8125</v>
      </c>
      <c r="H82" s="73"/>
      <c r="I82" s="18"/>
      <c r="J82" s="18"/>
      <c r="K82" s="18"/>
      <c r="L82" s="18"/>
      <c r="M82" s="18"/>
      <c r="N82" s="18"/>
      <c r="O82" s="19"/>
      <c r="P82" s="72"/>
      <c r="Q82" s="126"/>
      <c r="R82" s="75"/>
    </row>
    <row r="83" spans="1:18" s="17" customFormat="1" ht="9.75">
      <c r="A83" s="31"/>
      <c r="C83" s="22"/>
      <c r="D83" s="23"/>
      <c r="E83" s="22"/>
      <c r="F83" s="22"/>
      <c r="G83" s="22"/>
      <c r="I83" s="18"/>
      <c r="J83" s="18"/>
      <c r="K83" s="18"/>
      <c r="L83" s="18"/>
      <c r="M83" s="18"/>
      <c r="N83" s="24">
        <f>P84+P85+P86+P87+P88+P89+P90</f>
        <v>79.6625</v>
      </c>
      <c r="O83" s="19"/>
      <c r="P83" s="72"/>
      <c r="Q83" s="126">
        <f>N83/2</f>
        <v>39.83125</v>
      </c>
      <c r="R83" s="75">
        <f>Q83+G82</f>
        <v>70.64375</v>
      </c>
    </row>
    <row r="84" spans="1:18" s="17" customFormat="1" ht="9.75">
      <c r="A84" s="31"/>
      <c r="C84" s="25"/>
      <c r="D84" s="26" t="s">
        <v>40</v>
      </c>
      <c r="H84" s="64">
        <v>7.4</v>
      </c>
      <c r="I84" s="28">
        <v>8.2</v>
      </c>
      <c r="J84" s="28">
        <v>7.8</v>
      </c>
      <c r="K84" s="64">
        <v>9</v>
      </c>
      <c r="L84" s="64">
        <v>7.8</v>
      </c>
      <c r="M84" s="28">
        <v>7.4</v>
      </c>
      <c r="N84" s="28">
        <f aca="true" t="shared" si="12" ref="N84:N89">(SUM(H84:M84)-MAX(H84:M84)-MIN(H84:M84))/4*5</f>
        <v>38.99999999999999</v>
      </c>
      <c r="O84" s="71">
        <v>50</v>
      </c>
      <c r="P84" s="72">
        <f aca="true" t="shared" si="13" ref="P84:P89">N84*O84%</f>
        <v>19.499999999999996</v>
      </c>
      <c r="Q84" s="126"/>
      <c r="R84" s="75"/>
    </row>
    <row r="85" spans="1:18" s="17" customFormat="1" ht="9.75">
      <c r="A85" s="31"/>
      <c r="D85" s="26" t="s">
        <v>41</v>
      </c>
      <c r="H85" s="64">
        <v>7.4</v>
      </c>
      <c r="I85" s="28">
        <v>8.4</v>
      </c>
      <c r="J85" s="28">
        <v>7.8</v>
      </c>
      <c r="K85" s="64">
        <v>9.2</v>
      </c>
      <c r="L85" s="64">
        <v>7.8</v>
      </c>
      <c r="M85" s="28">
        <v>7.5</v>
      </c>
      <c r="N85" s="28">
        <f t="shared" si="12"/>
        <v>39.37499999999999</v>
      </c>
      <c r="O85" s="71">
        <v>10</v>
      </c>
      <c r="P85" s="72">
        <f t="shared" si="13"/>
        <v>3.9374999999999996</v>
      </c>
      <c r="Q85" s="126"/>
      <c r="R85" s="75"/>
    </row>
    <row r="86" spans="1:18" s="17" customFormat="1" ht="9.75">
      <c r="A86" s="31"/>
      <c r="D86" s="26" t="s">
        <v>42</v>
      </c>
      <c r="H86" s="64">
        <v>7.5</v>
      </c>
      <c r="I86" s="28">
        <v>8.4</v>
      </c>
      <c r="J86" s="18">
        <v>7.9</v>
      </c>
      <c r="K86" s="64">
        <v>9.4</v>
      </c>
      <c r="L86" s="64">
        <v>7.9</v>
      </c>
      <c r="M86" s="28">
        <v>7.5</v>
      </c>
      <c r="N86" s="28">
        <f t="shared" si="12"/>
        <v>39.625</v>
      </c>
      <c r="O86" s="71">
        <v>40</v>
      </c>
      <c r="P86" s="72">
        <f t="shared" si="13"/>
        <v>15.850000000000001</v>
      </c>
      <c r="Q86" s="126"/>
      <c r="R86" s="75"/>
    </row>
    <row r="87" spans="1:18" s="17" customFormat="1" ht="9.75">
      <c r="A87" s="31"/>
      <c r="C87" s="25"/>
      <c r="D87" s="26" t="s">
        <v>43</v>
      </c>
      <c r="H87" s="64">
        <v>7.9</v>
      </c>
      <c r="I87" s="28">
        <v>8</v>
      </c>
      <c r="J87" s="18">
        <v>8</v>
      </c>
      <c r="K87" s="64">
        <v>7.9</v>
      </c>
      <c r="L87" s="64">
        <v>8.3</v>
      </c>
      <c r="M87" s="28">
        <v>8.4</v>
      </c>
      <c r="N87" s="28">
        <f t="shared" si="12"/>
        <v>40.24999999999999</v>
      </c>
      <c r="O87" s="71">
        <v>50</v>
      </c>
      <c r="P87" s="72">
        <f t="shared" si="13"/>
        <v>20.124999999999996</v>
      </c>
      <c r="Q87" s="126"/>
      <c r="R87" s="75"/>
    </row>
    <row r="88" spans="1:18" s="17" customFormat="1" ht="9.75">
      <c r="A88" s="31"/>
      <c r="D88" s="26" t="s">
        <v>44</v>
      </c>
      <c r="H88" s="64">
        <v>7.8</v>
      </c>
      <c r="I88" s="28">
        <v>7.9</v>
      </c>
      <c r="J88" s="18">
        <v>8.1</v>
      </c>
      <c r="K88" s="64">
        <v>7.9</v>
      </c>
      <c r="L88" s="64">
        <v>8.5</v>
      </c>
      <c r="M88" s="28">
        <v>8.5</v>
      </c>
      <c r="N88" s="28">
        <f t="shared" si="12"/>
        <v>40.5</v>
      </c>
      <c r="O88" s="71">
        <v>20</v>
      </c>
      <c r="P88" s="72">
        <f t="shared" si="13"/>
        <v>8.1</v>
      </c>
      <c r="Q88" s="126"/>
      <c r="R88" s="75"/>
    </row>
    <row r="89" spans="1:18" s="17" customFormat="1" ht="9.75">
      <c r="A89" s="31"/>
      <c r="D89" s="26" t="s">
        <v>45</v>
      </c>
      <c r="H89" s="64">
        <v>7.9</v>
      </c>
      <c r="I89" s="28">
        <v>7.8</v>
      </c>
      <c r="J89" s="18">
        <v>8.2</v>
      </c>
      <c r="K89" s="64">
        <v>8</v>
      </c>
      <c r="L89" s="64">
        <v>8.3</v>
      </c>
      <c r="M89" s="28">
        <v>8.3</v>
      </c>
      <c r="N89" s="28">
        <f t="shared" si="12"/>
        <v>40.50000000000001</v>
      </c>
      <c r="O89" s="30">
        <v>30</v>
      </c>
      <c r="P89" s="72">
        <f t="shared" si="13"/>
        <v>12.150000000000002</v>
      </c>
      <c r="Q89" s="126"/>
      <c r="R89" s="75"/>
    </row>
    <row r="90" spans="1:18" s="17" customFormat="1" ht="9.75">
      <c r="A90" s="31"/>
      <c r="D90" s="26"/>
      <c r="I90" s="18"/>
      <c r="J90" s="32"/>
      <c r="M90" s="18"/>
      <c r="N90" s="33" t="s">
        <v>46</v>
      </c>
      <c r="O90" s="33"/>
      <c r="P90" s="34"/>
      <c r="Q90" s="126"/>
      <c r="R90" s="75"/>
    </row>
    <row r="91" spans="1:18" s="17" customFormat="1" ht="9.75">
      <c r="A91" s="31" t="s">
        <v>31</v>
      </c>
      <c r="B91" s="17" t="s">
        <v>32</v>
      </c>
      <c r="D91" s="26" t="s">
        <v>15</v>
      </c>
      <c r="H91" s="17">
        <v>1</v>
      </c>
      <c r="I91" s="18">
        <v>2</v>
      </c>
      <c r="J91" s="18">
        <v>3</v>
      </c>
      <c r="K91" s="17">
        <v>4</v>
      </c>
      <c r="L91" s="17">
        <v>5</v>
      </c>
      <c r="M91" s="18">
        <v>6</v>
      </c>
      <c r="N91" s="70">
        <v>1</v>
      </c>
      <c r="O91" s="71" t="s">
        <v>37</v>
      </c>
      <c r="P91" s="72" t="s">
        <v>38</v>
      </c>
      <c r="Q91" s="126"/>
      <c r="R91" s="75"/>
    </row>
    <row r="92" spans="1:18" s="17" customFormat="1" ht="15">
      <c r="A92" s="31"/>
      <c r="B92" s="183">
        <f>B82+1</f>
        <v>8</v>
      </c>
      <c r="C92" s="170" t="s">
        <v>90</v>
      </c>
      <c r="D92" s="180">
        <v>1999</v>
      </c>
      <c r="E92" s="170" t="s">
        <v>87</v>
      </c>
      <c r="F92" s="17">
        <v>56.6577</v>
      </c>
      <c r="G92" s="73">
        <f>F92/2</f>
        <v>28.32885</v>
      </c>
      <c r="H92" s="73"/>
      <c r="I92" s="18"/>
      <c r="J92" s="18"/>
      <c r="K92" s="18"/>
      <c r="L92" s="18"/>
      <c r="M92" s="18"/>
      <c r="N92" s="18"/>
      <c r="O92" s="19"/>
      <c r="P92" s="72"/>
      <c r="Q92" s="126"/>
      <c r="R92" s="75"/>
    </row>
    <row r="93" spans="1:18" s="17" customFormat="1" ht="9.75">
      <c r="A93" s="31"/>
      <c r="C93" s="22"/>
      <c r="D93" s="23"/>
      <c r="E93" s="22"/>
      <c r="F93" s="22"/>
      <c r="G93" s="22"/>
      <c r="I93" s="18"/>
      <c r="J93" s="18"/>
      <c r="K93" s="18"/>
      <c r="L93" s="18"/>
      <c r="M93" s="18"/>
      <c r="N93" s="24">
        <f>P94+P95+P96+P97+P98+P99</f>
        <v>74.07500000000002</v>
      </c>
      <c r="O93" s="19"/>
      <c r="P93" s="72"/>
      <c r="Q93" s="126">
        <f>N93/2</f>
        <v>37.03750000000001</v>
      </c>
      <c r="R93" s="75">
        <f>(N93+P100+F92)/2</f>
        <v>64.86635000000001</v>
      </c>
    </row>
    <row r="94" spans="1:18" s="17" customFormat="1" ht="9.75">
      <c r="A94" s="31"/>
      <c r="C94" s="25"/>
      <c r="D94" s="26" t="s">
        <v>40</v>
      </c>
      <c r="H94" s="64">
        <v>7.4</v>
      </c>
      <c r="I94" s="28">
        <v>7.4</v>
      </c>
      <c r="J94" s="28">
        <v>7.5</v>
      </c>
      <c r="K94" s="64">
        <v>6.9</v>
      </c>
      <c r="L94" s="64">
        <v>7.6</v>
      </c>
      <c r="M94" s="28">
        <v>6.7</v>
      </c>
      <c r="N94" s="28">
        <f aca="true" t="shared" si="14" ref="N94:N99">(SUM(H94:M94)-MAX(H94:M94)-MIN(H94:M94))/4*5</f>
        <v>36.50000000000001</v>
      </c>
      <c r="O94" s="71">
        <v>50</v>
      </c>
      <c r="P94" s="72">
        <f aca="true" t="shared" si="15" ref="P94:P99">N94*O94%</f>
        <v>18.250000000000004</v>
      </c>
      <c r="Q94" s="126"/>
      <c r="R94" s="75"/>
    </row>
    <row r="95" spans="1:18" s="17" customFormat="1" ht="9.75">
      <c r="A95" s="31"/>
      <c r="D95" s="26" t="s">
        <v>41</v>
      </c>
      <c r="H95" s="64">
        <v>7.5</v>
      </c>
      <c r="I95" s="28">
        <v>7.3</v>
      </c>
      <c r="J95" s="28">
        <v>7.4</v>
      </c>
      <c r="K95" s="64">
        <v>7.2</v>
      </c>
      <c r="L95" s="64">
        <v>7.5</v>
      </c>
      <c r="M95" s="28">
        <v>6.7</v>
      </c>
      <c r="N95" s="28">
        <f t="shared" si="14"/>
        <v>36.750000000000014</v>
      </c>
      <c r="O95" s="71">
        <v>10</v>
      </c>
      <c r="P95" s="72">
        <f t="shared" si="15"/>
        <v>3.6750000000000016</v>
      </c>
      <c r="Q95" s="126"/>
      <c r="R95" s="75"/>
    </row>
    <row r="96" spans="1:18" s="17" customFormat="1" ht="9.75">
      <c r="A96" s="31"/>
      <c r="D96" s="26" t="s">
        <v>42</v>
      </c>
      <c r="H96" s="64">
        <v>7.5</v>
      </c>
      <c r="I96" s="28">
        <v>7.2</v>
      </c>
      <c r="J96" s="18">
        <v>7.3</v>
      </c>
      <c r="K96" s="64">
        <v>7.1</v>
      </c>
      <c r="L96" s="64">
        <v>7.7</v>
      </c>
      <c r="M96" s="28">
        <v>6.7</v>
      </c>
      <c r="N96" s="28">
        <f t="shared" si="14"/>
        <v>36.37500000000001</v>
      </c>
      <c r="O96" s="71">
        <v>40</v>
      </c>
      <c r="P96" s="72">
        <f t="shared" si="15"/>
        <v>14.550000000000004</v>
      </c>
      <c r="Q96" s="126"/>
      <c r="R96" s="75"/>
    </row>
    <row r="97" spans="1:18" s="17" customFormat="1" ht="9.75">
      <c r="A97" s="31"/>
      <c r="C97" s="25"/>
      <c r="D97" s="26" t="s">
        <v>43</v>
      </c>
      <c r="H97" s="64">
        <v>7.6</v>
      </c>
      <c r="I97" s="28">
        <v>7.3</v>
      </c>
      <c r="J97" s="18">
        <v>7.7</v>
      </c>
      <c r="K97" s="64">
        <v>7.2</v>
      </c>
      <c r="L97" s="64">
        <v>7.5</v>
      </c>
      <c r="M97" s="28">
        <v>7.6</v>
      </c>
      <c r="N97" s="28">
        <f t="shared" si="14"/>
        <v>37.49999999999999</v>
      </c>
      <c r="O97" s="71">
        <v>50</v>
      </c>
      <c r="P97" s="72">
        <f t="shared" si="15"/>
        <v>18.749999999999996</v>
      </c>
      <c r="Q97" s="126"/>
      <c r="R97" s="75"/>
    </row>
    <row r="98" spans="1:18" s="17" customFormat="1" ht="9.75">
      <c r="A98" s="31"/>
      <c r="D98" s="26" t="s">
        <v>44</v>
      </c>
      <c r="H98" s="64">
        <v>7.7</v>
      </c>
      <c r="I98" s="28">
        <v>7.2</v>
      </c>
      <c r="J98" s="18">
        <v>7.7</v>
      </c>
      <c r="K98" s="64">
        <v>7.2</v>
      </c>
      <c r="L98" s="64">
        <v>7.8</v>
      </c>
      <c r="M98" s="28">
        <v>7.5</v>
      </c>
      <c r="N98" s="28">
        <f t="shared" si="14"/>
        <v>37.62500000000001</v>
      </c>
      <c r="O98" s="71">
        <v>20</v>
      </c>
      <c r="P98" s="72">
        <f t="shared" si="15"/>
        <v>7.525000000000002</v>
      </c>
      <c r="Q98" s="126"/>
      <c r="R98" s="75"/>
    </row>
    <row r="99" spans="1:18" s="17" customFormat="1" ht="9.75">
      <c r="A99" s="31"/>
      <c r="D99" s="26" t="s">
        <v>45</v>
      </c>
      <c r="H99" s="64">
        <v>7.6</v>
      </c>
      <c r="I99" s="28">
        <v>7.3</v>
      </c>
      <c r="J99" s="18">
        <v>7.8</v>
      </c>
      <c r="K99" s="64">
        <v>7.1</v>
      </c>
      <c r="L99" s="64">
        <v>7.9</v>
      </c>
      <c r="M99" s="28">
        <v>7.5</v>
      </c>
      <c r="N99" s="28">
        <f t="shared" si="14"/>
        <v>37.74999999999999</v>
      </c>
      <c r="O99" s="30">
        <v>30</v>
      </c>
      <c r="P99" s="72">
        <f t="shared" si="15"/>
        <v>11.324999999999998</v>
      </c>
      <c r="Q99" s="126"/>
      <c r="R99" s="75"/>
    </row>
    <row r="100" spans="1:18" s="17" customFormat="1" ht="9.75">
      <c r="A100" s="31"/>
      <c r="D100" s="26"/>
      <c r="I100" s="18"/>
      <c r="J100" s="32"/>
      <c r="M100" s="18"/>
      <c r="N100" s="33" t="s">
        <v>46</v>
      </c>
      <c r="O100" s="33"/>
      <c r="P100" s="34">
        <v>-1</v>
      </c>
      <c r="Q100" s="126"/>
      <c r="R100" s="75"/>
    </row>
    <row r="101" spans="1:18" s="17" customFormat="1" ht="9.75">
      <c r="A101" s="31" t="s">
        <v>31</v>
      </c>
      <c r="B101" s="17" t="s">
        <v>32</v>
      </c>
      <c r="D101" s="26" t="s">
        <v>15</v>
      </c>
      <c r="H101" s="17">
        <v>1</v>
      </c>
      <c r="I101" s="18">
        <v>2</v>
      </c>
      <c r="J101" s="18">
        <v>3</v>
      </c>
      <c r="K101" s="17">
        <v>4</v>
      </c>
      <c r="L101" s="17">
        <v>5</v>
      </c>
      <c r="M101" s="18"/>
      <c r="N101" s="70">
        <v>1</v>
      </c>
      <c r="O101" s="71" t="s">
        <v>37</v>
      </c>
      <c r="P101" s="72" t="s">
        <v>38</v>
      </c>
      <c r="Q101" s="126"/>
      <c r="R101" s="75"/>
    </row>
    <row r="102" spans="1:18" s="17" customFormat="1" ht="15">
      <c r="A102" s="31"/>
      <c r="B102" s="183">
        <f>B92+1</f>
        <v>9</v>
      </c>
      <c r="C102" s="184" t="s">
        <v>79</v>
      </c>
      <c r="D102" s="185">
        <v>1999</v>
      </c>
      <c r="E102" s="184" t="s">
        <v>119</v>
      </c>
      <c r="F102" s="17">
        <v>63.4911</v>
      </c>
      <c r="G102" s="73">
        <f>F102/2</f>
        <v>31.74555</v>
      </c>
      <c r="H102" s="73"/>
      <c r="I102" s="18"/>
      <c r="J102" s="18"/>
      <c r="K102" s="18"/>
      <c r="L102" s="18"/>
      <c r="M102" s="18"/>
      <c r="N102" s="18"/>
      <c r="O102" s="19"/>
      <c r="P102" s="72"/>
      <c r="Q102" s="126"/>
      <c r="R102" s="75"/>
    </row>
    <row r="103" spans="1:18" s="17" customFormat="1" ht="9.75">
      <c r="A103" s="31"/>
      <c r="C103" s="22"/>
      <c r="D103" s="23"/>
      <c r="E103" s="22"/>
      <c r="F103" s="22"/>
      <c r="G103" s="22"/>
      <c r="I103" s="18"/>
      <c r="J103" s="18"/>
      <c r="K103" s="18"/>
      <c r="L103" s="18"/>
      <c r="M103" s="18"/>
      <c r="N103" s="24">
        <f>P104+P105+P106+P107+P108+P109+P110</f>
        <v>81.08749999999999</v>
      </c>
      <c r="O103" s="19"/>
      <c r="P103" s="72"/>
      <c r="Q103" s="126">
        <f>N103/2</f>
        <v>40.543749999999996</v>
      </c>
      <c r="R103" s="75">
        <f>Q103+G102</f>
        <v>72.2893</v>
      </c>
    </row>
    <row r="104" spans="1:18" s="17" customFormat="1" ht="9.75">
      <c r="A104" s="31"/>
      <c r="C104" s="25"/>
      <c r="D104" s="26" t="s">
        <v>40</v>
      </c>
      <c r="H104" s="64">
        <v>7.8</v>
      </c>
      <c r="I104" s="28">
        <v>8.5</v>
      </c>
      <c r="J104" s="28">
        <v>7.7</v>
      </c>
      <c r="K104" s="64">
        <v>8</v>
      </c>
      <c r="L104" s="64">
        <v>8</v>
      </c>
      <c r="M104" s="28">
        <v>8</v>
      </c>
      <c r="N104" s="28">
        <f aca="true" t="shared" si="16" ref="N104:N109">(SUM(H104:M104)-MAX(H104:M104)-MIN(H104:M104))/4*5</f>
        <v>39.75</v>
      </c>
      <c r="O104" s="71">
        <v>50</v>
      </c>
      <c r="P104" s="72">
        <f aca="true" t="shared" si="17" ref="P104:P109">N104*O104%</f>
        <v>19.875</v>
      </c>
      <c r="Q104" s="126"/>
      <c r="R104" s="75"/>
    </row>
    <row r="105" spans="1:18" s="17" customFormat="1" ht="9.75">
      <c r="A105" s="31"/>
      <c r="D105" s="26" t="s">
        <v>41</v>
      </c>
      <c r="H105" s="64">
        <v>7.9</v>
      </c>
      <c r="I105" s="28">
        <v>8.4</v>
      </c>
      <c r="J105" s="28">
        <v>7.7</v>
      </c>
      <c r="K105" s="64">
        <v>8.3</v>
      </c>
      <c r="L105" s="64">
        <v>8</v>
      </c>
      <c r="M105" s="28">
        <v>8</v>
      </c>
      <c r="N105" s="28">
        <f t="shared" si="16"/>
        <v>40.24999999999999</v>
      </c>
      <c r="O105" s="71">
        <v>10</v>
      </c>
      <c r="P105" s="72">
        <f t="shared" si="17"/>
        <v>4.0249999999999995</v>
      </c>
      <c r="Q105" s="126"/>
      <c r="R105" s="75"/>
    </row>
    <row r="106" spans="1:18" s="17" customFormat="1" ht="9.75">
      <c r="A106" s="31"/>
      <c r="D106" s="26" t="s">
        <v>42</v>
      </c>
      <c r="H106" s="64">
        <v>7.8</v>
      </c>
      <c r="I106" s="28">
        <v>8.5</v>
      </c>
      <c r="J106" s="18">
        <v>7.7</v>
      </c>
      <c r="K106" s="64">
        <v>8.1</v>
      </c>
      <c r="L106" s="64">
        <v>8.2</v>
      </c>
      <c r="M106" s="28">
        <v>8</v>
      </c>
      <c r="N106" s="28">
        <f t="shared" si="16"/>
        <v>40.12499999999999</v>
      </c>
      <c r="O106" s="71">
        <v>40</v>
      </c>
      <c r="P106" s="72">
        <f t="shared" si="17"/>
        <v>16.049999999999997</v>
      </c>
      <c r="Q106" s="126"/>
      <c r="R106" s="75"/>
    </row>
    <row r="107" spans="1:18" s="17" customFormat="1" ht="9.75">
      <c r="A107" s="31"/>
      <c r="C107" s="25"/>
      <c r="D107" s="26" t="s">
        <v>43</v>
      </c>
      <c r="H107" s="64">
        <v>8.2</v>
      </c>
      <c r="I107" s="28">
        <v>7.7</v>
      </c>
      <c r="J107" s="18">
        <v>7.9</v>
      </c>
      <c r="K107" s="64">
        <v>8.3</v>
      </c>
      <c r="L107" s="64">
        <v>8.5</v>
      </c>
      <c r="M107" s="28">
        <v>8.5</v>
      </c>
      <c r="N107" s="28">
        <f t="shared" si="16"/>
        <v>41.124999999999986</v>
      </c>
      <c r="O107" s="71">
        <v>50</v>
      </c>
      <c r="P107" s="72">
        <f t="shared" si="17"/>
        <v>20.562499999999993</v>
      </c>
      <c r="Q107" s="126"/>
      <c r="R107" s="75"/>
    </row>
    <row r="108" spans="1:18" s="17" customFormat="1" ht="9.75">
      <c r="A108" s="31"/>
      <c r="D108" s="26" t="s">
        <v>44</v>
      </c>
      <c r="H108" s="64">
        <v>8.1</v>
      </c>
      <c r="I108" s="28">
        <v>7.8</v>
      </c>
      <c r="J108" s="18">
        <v>8</v>
      </c>
      <c r="K108" s="64">
        <v>8.3</v>
      </c>
      <c r="L108" s="64">
        <v>8.7</v>
      </c>
      <c r="M108" s="28">
        <v>8.4</v>
      </c>
      <c r="N108" s="28">
        <f t="shared" si="16"/>
        <v>41.000000000000014</v>
      </c>
      <c r="O108" s="71">
        <v>20</v>
      </c>
      <c r="P108" s="72">
        <f t="shared" si="17"/>
        <v>8.200000000000003</v>
      </c>
      <c r="Q108" s="126"/>
      <c r="R108" s="75"/>
    </row>
    <row r="109" spans="1:18" s="17" customFormat="1" ht="9.75">
      <c r="A109" s="31"/>
      <c r="D109" s="26" t="s">
        <v>45</v>
      </c>
      <c r="H109" s="64">
        <v>8.2</v>
      </c>
      <c r="I109" s="28">
        <v>7.8</v>
      </c>
      <c r="J109" s="18">
        <v>8</v>
      </c>
      <c r="K109" s="64">
        <v>8.4</v>
      </c>
      <c r="L109" s="64">
        <v>8.4</v>
      </c>
      <c r="M109" s="28">
        <v>8.6</v>
      </c>
      <c r="N109" s="28">
        <f t="shared" si="16"/>
        <v>41.25</v>
      </c>
      <c r="O109" s="30">
        <v>30</v>
      </c>
      <c r="P109" s="72">
        <f t="shared" si="17"/>
        <v>12.375</v>
      </c>
      <c r="Q109" s="126"/>
      <c r="R109" s="75"/>
    </row>
    <row r="110" spans="1:18" s="17" customFormat="1" ht="9.75">
      <c r="A110" s="31"/>
      <c r="D110" s="26"/>
      <c r="I110" s="18"/>
      <c r="J110" s="32"/>
      <c r="M110" s="18"/>
      <c r="N110" s="33" t="s">
        <v>46</v>
      </c>
      <c r="O110" s="33"/>
      <c r="P110" s="34"/>
      <c r="Q110" s="126"/>
      <c r="R110" s="75"/>
    </row>
    <row r="111" spans="1:18" s="17" customFormat="1" ht="9.75">
      <c r="A111" s="31" t="s">
        <v>31</v>
      </c>
      <c r="B111" s="17" t="s">
        <v>32</v>
      </c>
      <c r="D111" s="26" t="s">
        <v>15</v>
      </c>
      <c r="H111" s="17">
        <v>1</v>
      </c>
      <c r="I111" s="18">
        <v>2</v>
      </c>
      <c r="J111" s="18">
        <v>3</v>
      </c>
      <c r="K111" s="17">
        <v>4</v>
      </c>
      <c r="L111" s="17">
        <v>5</v>
      </c>
      <c r="M111" s="18">
        <v>6</v>
      </c>
      <c r="N111" s="70">
        <v>1</v>
      </c>
      <c r="O111" s="71" t="s">
        <v>37</v>
      </c>
      <c r="P111" s="72" t="s">
        <v>38</v>
      </c>
      <c r="Q111" s="126"/>
      <c r="R111" s="75"/>
    </row>
    <row r="112" spans="1:18" s="17" customFormat="1" ht="15">
      <c r="A112" s="31"/>
      <c r="B112" s="183">
        <f>B102+1</f>
        <v>10</v>
      </c>
      <c r="C112" s="170" t="s">
        <v>116</v>
      </c>
      <c r="D112" s="180">
        <v>1998</v>
      </c>
      <c r="E112" s="170" t="s">
        <v>119</v>
      </c>
      <c r="F112" s="17">
        <v>64.869</v>
      </c>
      <c r="G112" s="73">
        <f>F112/2</f>
        <v>32.4345</v>
      </c>
      <c r="H112" s="73"/>
      <c r="I112" s="18"/>
      <c r="J112" s="18"/>
      <c r="K112" s="18"/>
      <c r="L112" s="18"/>
      <c r="M112" s="18"/>
      <c r="N112" s="18"/>
      <c r="O112" s="19"/>
      <c r="P112" s="72"/>
      <c r="Q112" s="126"/>
      <c r="R112" s="75"/>
    </row>
    <row r="113" spans="1:18" s="17" customFormat="1" ht="9.75">
      <c r="A113" s="31"/>
      <c r="C113" s="22"/>
      <c r="D113" s="23"/>
      <c r="E113" s="22"/>
      <c r="F113" s="22"/>
      <c r="G113" s="22"/>
      <c r="I113" s="18"/>
      <c r="J113" s="18"/>
      <c r="K113" s="18"/>
      <c r="L113" s="18"/>
      <c r="M113" s="18"/>
      <c r="N113" s="24">
        <f>P114+P115+P116+P117+P118+P119+P120</f>
        <v>82.8125</v>
      </c>
      <c r="O113" s="19"/>
      <c r="P113" s="72"/>
      <c r="Q113" s="126">
        <f>N113/2</f>
        <v>41.40625</v>
      </c>
      <c r="R113" s="75">
        <f>Q113+G112</f>
        <v>73.84075</v>
      </c>
    </row>
    <row r="114" spans="1:18" s="17" customFormat="1" ht="9.75">
      <c r="A114" s="31"/>
      <c r="C114" s="25"/>
      <c r="D114" s="26" t="s">
        <v>40</v>
      </c>
      <c r="H114" s="64">
        <v>7.6</v>
      </c>
      <c r="I114" s="28">
        <v>8.4</v>
      </c>
      <c r="J114" s="28">
        <v>8.2</v>
      </c>
      <c r="K114" s="64">
        <v>8.3</v>
      </c>
      <c r="L114" s="64">
        <v>8</v>
      </c>
      <c r="M114" s="28">
        <v>8.5</v>
      </c>
      <c r="N114" s="28">
        <f aca="true" t="shared" si="18" ref="N114:N119">(SUM(H114:M114)-MAX(H114:M114)-MIN(H114:M114))/4*5</f>
        <v>41.125</v>
      </c>
      <c r="O114" s="71">
        <v>50</v>
      </c>
      <c r="P114" s="72">
        <f aca="true" t="shared" si="19" ref="P114:P119">N114*O114%</f>
        <v>20.5625</v>
      </c>
      <c r="Q114" s="126"/>
      <c r="R114" s="75"/>
    </row>
    <row r="115" spans="1:18" s="17" customFormat="1" ht="9.75">
      <c r="A115" s="31"/>
      <c r="D115" s="26" t="s">
        <v>41</v>
      </c>
      <c r="H115" s="64">
        <v>7.7</v>
      </c>
      <c r="I115" s="28">
        <v>8.5</v>
      </c>
      <c r="J115" s="28">
        <v>8.2</v>
      </c>
      <c r="K115" s="64">
        <v>8.4</v>
      </c>
      <c r="L115" s="64">
        <v>8</v>
      </c>
      <c r="M115" s="28">
        <v>8.3</v>
      </c>
      <c r="N115" s="28">
        <f t="shared" si="18"/>
        <v>41.124999999999986</v>
      </c>
      <c r="O115" s="71">
        <v>10</v>
      </c>
      <c r="P115" s="72">
        <f t="shared" si="19"/>
        <v>4.112499999999999</v>
      </c>
      <c r="Q115" s="126"/>
      <c r="R115" s="75"/>
    </row>
    <row r="116" spans="1:18" s="17" customFormat="1" ht="9.75">
      <c r="A116" s="31"/>
      <c r="D116" s="26" t="s">
        <v>42</v>
      </c>
      <c r="H116" s="64">
        <v>7.7</v>
      </c>
      <c r="I116" s="28">
        <v>8.5</v>
      </c>
      <c r="J116" s="28">
        <v>8.2</v>
      </c>
      <c r="K116" s="64">
        <v>8.3</v>
      </c>
      <c r="L116" s="64">
        <v>7.9</v>
      </c>
      <c r="M116" s="28">
        <v>8.2</v>
      </c>
      <c r="N116" s="28">
        <f t="shared" si="18"/>
        <v>40.74999999999999</v>
      </c>
      <c r="O116" s="71">
        <v>40</v>
      </c>
      <c r="P116" s="72">
        <f t="shared" si="19"/>
        <v>16.299999999999997</v>
      </c>
      <c r="Q116" s="126"/>
      <c r="R116" s="75"/>
    </row>
    <row r="117" spans="1:18" s="17" customFormat="1" ht="9.75">
      <c r="A117" s="31"/>
      <c r="C117" s="25"/>
      <c r="D117" s="26" t="s">
        <v>43</v>
      </c>
      <c r="H117" s="64">
        <v>8.5</v>
      </c>
      <c r="I117" s="28">
        <v>8.2</v>
      </c>
      <c r="J117" s="28">
        <v>8.2</v>
      </c>
      <c r="K117" s="64">
        <v>8.5</v>
      </c>
      <c r="L117" s="64">
        <v>8.8</v>
      </c>
      <c r="M117" s="28">
        <v>8.1</v>
      </c>
      <c r="N117" s="28">
        <f t="shared" si="18"/>
        <v>41.75</v>
      </c>
      <c r="O117" s="71">
        <v>50</v>
      </c>
      <c r="P117" s="72">
        <f t="shared" si="19"/>
        <v>20.875</v>
      </c>
      <c r="Q117" s="126"/>
      <c r="R117" s="75"/>
    </row>
    <row r="118" spans="1:18" s="17" customFormat="1" ht="9.75">
      <c r="A118" s="31"/>
      <c r="D118" s="26" t="s">
        <v>44</v>
      </c>
      <c r="H118" s="64">
        <v>8.6</v>
      </c>
      <c r="I118" s="28">
        <v>8.3</v>
      </c>
      <c r="J118" s="28">
        <v>8.1</v>
      </c>
      <c r="K118" s="64">
        <v>8.6</v>
      </c>
      <c r="L118" s="64">
        <v>8.7</v>
      </c>
      <c r="M118" s="28">
        <v>8.1</v>
      </c>
      <c r="N118" s="28">
        <f t="shared" si="18"/>
        <v>42</v>
      </c>
      <c r="O118" s="71">
        <v>20</v>
      </c>
      <c r="P118" s="72">
        <f t="shared" si="19"/>
        <v>8.4</v>
      </c>
      <c r="Q118" s="126"/>
      <c r="R118" s="75"/>
    </row>
    <row r="119" spans="1:18" s="17" customFormat="1" ht="9.75">
      <c r="A119" s="31"/>
      <c r="D119" s="26" t="s">
        <v>45</v>
      </c>
      <c r="H119" s="64">
        <v>8.5</v>
      </c>
      <c r="I119" s="28">
        <v>8.3</v>
      </c>
      <c r="J119" s="28">
        <v>8.2</v>
      </c>
      <c r="K119" s="64">
        <v>8.5</v>
      </c>
      <c r="L119" s="64">
        <v>8.8</v>
      </c>
      <c r="M119" s="28">
        <v>8.2</v>
      </c>
      <c r="N119" s="28">
        <f t="shared" si="18"/>
        <v>41.875</v>
      </c>
      <c r="O119" s="30">
        <v>30</v>
      </c>
      <c r="P119" s="72">
        <f t="shared" si="19"/>
        <v>12.5625</v>
      </c>
      <c r="Q119" s="126"/>
      <c r="R119" s="75"/>
    </row>
    <row r="120" spans="1:18" s="17" customFormat="1" ht="9.75">
      <c r="A120" s="31"/>
      <c r="D120" s="26"/>
      <c r="H120" s="64"/>
      <c r="I120" s="28"/>
      <c r="J120" s="28"/>
      <c r="K120" s="64"/>
      <c r="L120" s="64"/>
      <c r="M120" s="28"/>
      <c r="N120" s="28"/>
      <c r="O120" s="30"/>
      <c r="P120" s="72"/>
      <c r="Q120" s="126"/>
      <c r="R120" s="75"/>
    </row>
    <row r="121" spans="1:18" s="17" customFormat="1" ht="9.75">
      <c r="A121" s="31" t="s">
        <v>31</v>
      </c>
      <c r="B121" s="17" t="s">
        <v>32</v>
      </c>
      <c r="D121" s="26" t="s">
        <v>15</v>
      </c>
      <c r="E121" s="17" t="s">
        <v>33</v>
      </c>
      <c r="F121" s="17" t="s">
        <v>34</v>
      </c>
      <c r="G121" s="17" t="s">
        <v>35</v>
      </c>
      <c r="H121" s="17">
        <v>1</v>
      </c>
      <c r="I121" s="18">
        <v>2</v>
      </c>
      <c r="J121" s="18">
        <v>3</v>
      </c>
      <c r="K121" s="17">
        <v>4</v>
      </c>
      <c r="L121" s="17">
        <v>5</v>
      </c>
      <c r="M121" s="18">
        <v>6</v>
      </c>
      <c r="N121" s="70" t="s">
        <v>36</v>
      </c>
      <c r="O121" s="71" t="s">
        <v>37</v>
      </c>
      <c r="P121" s="72" t="s">
        <v>38</v>
      </c>
      <c r="Q121" s="126" t="s">
        <v>39</v>
      </c>
      <c r="R121" s="75" t="s">
        <v>21</v>
      </c>
    </row>
    <row r="122" spans="1:18" ht="15">
      <c r="A122" s="31"/>
      <c r="B122" s="183">
        <f>B112+1</f>
        <v>11</v>
      </c>
      <c r="C122" s="184" t="s">
        <v>80</v>
      </c>
      <c r="D122" s="185">
        <v>1999</v>
      </c>
      <c r="E122" s="184" t="s">
        <v>119</v>
      </c>
      <c r="F122" s="17">
        <v>70.072</v>
      </c>
      <c r="G122" s="73">
        <f>F122/2</f>
        <v>35.036</v>
      </c>
      <c r="H122" s="73"/>
      <c r="I122" s="18"/>
      <c r="J122" s="18"/>
      <c r="K122" s="18"/>
      <c r="L122" s="18"/>
      <c r="M122" s="18"/>
      <c r="N122" s="18"/>
      <c r="O122" s="19"/>
      <c r="P122" s="72"/>
      <c r="Q122" s="126"/>
      <c r="R122" s="75"/>
    </row>
    <row r="123" spans="1:18" ht="12.75">
      <c r="A123" s="31"/>
      <c r="B123" s="17"/>
      <c r="C123" s="22"/>
      <c r="D123" s="23"/>
      <c r="E123" s="22"/>
      <c r="F123" s="22"/>
      <c r="G123" s="22"/>
      <c r="H123" s="17"/>
      <c r="I123" s="18"/>
      <c r="J123" s="18"/>
      <c r="K123" s="18"/>
      <c r="L123" s="18"/>
      <c r="M123" s="18"/>
      <c r="N123" s="24">
        <f>P124+P125+P126+P127+P128+P129+P130</f>
        <v>85.52499999999999</v>
      </c>
      <c r="O123" s="19"/>
      <c r="P123" s="72"/>
      <c r="Q123" s="126">
        <f>N123/2</f>
        <v>42.762499999999996</v>
      </c>
      <c r="R123" s="75">
        <f>Q123+G122</f>
        <v>77.79849999999999</v>
      </c>
    </row>
    <row r="124" spans="1:18" ht="12.75">
      <c r="A124" s="31"/>
      <c r="B124" s="17"/>
      <c r="C124" s="25"/>
      <c r="D124" s="26" t="s">
        <v>40</v>
      </c>
      <c r="E124" s="17"/>
      <c r="F124" s="17"/>
      <c r="G124" s="17"/>
      <c r="H124" s="17">
        <v>8.3</v>
      </c>
      <c r="I124" s="18">
        <v>8.9</v>
      </c>
      <c r="J124" s="17">
        <v>8.4</v>
      </c>
      <c r="K124" s="64">
        <v>9</v>
      </c>
      <c r="L124" s="64">
        <v>8.6</v>
      </c>
      <c r="M124" s="18">
        <v>8.4</v>
      </c>
      <c r="N124" s="28">
        <f aca="true" t="shared" si="20" ref="N124:N129">(SUM(H124:M124)-MAX(H124:M124)-MIN(H124:M124))/4*5</f>
        <v>42.875</v>
      </c>
      <c r="O124" s="71">
        <v>50</v>
      </c>
      <c r="P124" s="72">
        <f aca="true" t="shared" si="21" ref="P124:P129">N124*O124%</f>
        <v>21.4375</v>
      </c>
      <c r="Q124" s="126"/>
      <c r="R124" s="75"/>
    </row>
    <row r="125" spans="1:18" ht="12.75">
      <c r="A125" s="31"/>
      <c r="B125" s="17"/>
      <c r="C125" s="17"/>
      <c r="D125" s="26" t="s">
        <v>41</v>
      </c>
      <c r="E125" s="17"/>
      <c r="F125" s="17"/>
      <c r="G125" s="17"/>
      <c r="H125" s="17">
        <v>8.2</v>
      </c>
      <c r="I125" s="18">
        <v>8.8</v>
      </c>
      <c r="J125" s="17">
        <v>8.4</v>
      </c>
      <c r="K125" s="64">
        <v>9.3</v>
      </c>
      <c r="L125" s="64">
        <v>8.4</v>
      </c>
      <c r="M125" s="18">
        <v>8.4</v>
      </c>
      <c r="N125" s="28">
        <f t="shared" si="20"/>
        <v>42.5</v>
      </c>
      <c r="O125" s="71">
        <v>10</v>
      </c>
      <c r="P125" s="72">
        <f t="shared" si="21"/>
        <v>4.25</v>
      </c>
      <c r="Q125" s="126"/>
      <c r="R125" s="75"/>
    </row>
    <row r="126" spans="1:18" ht="12.75">
      <c r="A126" s="31"/>
      <c r="B126" s="17"/>
      <c r="C126" s="17"/>
      <c r="D126" s="26" t="s">
        <v>42</v>
      </c>
      <c r="E126" s="17"/>
      <c r="F126" s="17"/>
      <c r="G126" s="17"/>
      <c r="H126" s="17">
        <v>8.3</v>
      </c>
      <c r="I126" s="18">
        <v>8.8</v>
      </c>
      <c r="J126" s="17">
        <v>8.5</v>
      </c>
      <c r="K126" s="64">
        <v>9.2</v>
      </c>
      <c r="L126" s="64">
        <v>8.6</v>
      </c>
      <c r="M126" s="18">
        <v>8.3</v>
      </c>
      <c r="N126" s="28">
        <f t="shared" si="20"/>
        <v>42.75</v>
      </c>
      <c r="O126" s="71">
        <v>40</v>
      </c>
      <c r="P126" s="72">
        <f t="shared" si="21"/>
        <v>17.1</v>
      </c>
      <c r="Q126" s="126"/>
      <c r="R126" s="75"/>
    </row>
    <row r="127" spans="1:18" ht="12.75">
      <c r="A127" s="31"/>
      <c r="B127" s="17"/>
      <c r="C127" s="25"/>
      <c r="D127" s="26" t="s">
        <v>43</v>
      </c>
      <c r="E127" s="17"/>
      <c r="F127" s="17"/>
      <c r="G127" s="17"/>
      <c r="H127" s="64">
        <v>8.6</v>
      </c>
      <c r="I127" s="28">
        <v>8.2</v>
      </c>
      <c r="J127" s="17">
        <v>8</v>
      </c>
      <c r="K127" s="64">
        <v>8.8</v>
      </c>
      <c r="L127" s="64">
        <v>8.9</v>
      </c>
      <c r="M127" s="28">
        <v>8.6</v>
      </c>
      <c r="N127" s="28">
        <f t="shared" si="20"/>
        <v>42.74999999999999</v>
      </c>
      <c r="O127" s="71">
        <v>50</v>
      </c>
      <c r="P127" s="72">
        <f t="shared" si="21"/>
        <v>21.374999999999996</v>
      </c>
      <c r="Q127" s="126"/>
      <c r="R127" s="75"/>
    </row>
    <row r="128" spans="1:18" ht="12.75">
      <c r="A128" s="31"/>
      <c r="B128" s="17"/>
      <c r="C128" s="17"/>
      <c r="D128" s="26" t="s">
        <v>44</v>
      </c>
      <c r="E128" s="17"/>
      <c r="F128" s="17"/>
      <c r="G128" s="17"/>
      <c r="H128" s="64">
        <v>8.5</v>
      </c>
      <c r="I128" s="28">
        <v>8.3</v>
      </c>
      <c r="J128" s="17">
        <v>8</v>
      </c>
      <c r="K128" s="64">
        <v>8.8</v>
      </c>
      <c r="L128" s="64">
        <v>8.7</v>
      </c>
      <c r="M128" s="28">
        <v>8.5</v>
      </c>
      <c r="N128" s="28">
        <f t="shared" si="20"/>
        <v>42.5</v>
      </c>
      <c r="O128" s="71">
        <v>20</v>
      </c>
      <c r="P128" s="72">
        <f t="shared" si="21"/>
        <v>8.5</v>
      </c>
      <c r="Q128" s="126"/>
      <c r="R128" s="75"/>
    </row>
    <row r="129" spans="1:18" ht="12.75">
      <c r="A129" s="31"/>
      <c r="B129" s="17"/>
      <c r="C129" s="17"/>
      <c r="D129" s="26" t="s">
        <v>45</v>
      </c>
      <c r="E129" s="17"/>
      <c r="F129" s="17"/>
      <c r="G129" s="17"/>
      <c r="H129" s="64">
        <v>8.4</v>
      </c>
      <c r="I129" s="28">
        <v>8.5</v>
      </c>
      <c r="J129" s="18">
        <v>8.1</v>
      </c>
      <c r="K129" s="64">
        <v>8.9</v>
      </c>
      <c r="L129" s="64">
        <v>8.7</v>
      </c>
      <c r="M129" s="28">
        <v>8.7</v>
      </c>
      <c r="N129" s="28">
        <f t="shared" si="20"/>
        <v>42.875</v>
      </c>
      <c r="O129" s="30">
        <v>30</v>
      </c>
      <c r="P129" s="72">
        <f t="shared" si="21"/>
        <v>12.862499999999999</v>
      </c>
      <c r="Q129" s="126"/>
      <c r="R129" s="75"/>
    </row>
    <row r="130" spans="1:18" ht="12.75">
      <c r="A130" s="31"/>
      <c r="B130" s="17"/>
      <c r="C130" s="17"/>
      <c r="D130" s="26"/>
      <c r="E130" s="17"/>
      <c r="F130" s="17"/>
      <c r="G130" s="17"/>
      <c r="H130" s="17"/>
      <c r="I130" s="18"/>
      <c r="J130" s="32"/>
      <c r="K130" s="17"/>
      <c r="L130" s="17"/>
      <c r="M130" s="18"/>
      <c r="N130" s="33" t="s">
        <v>46</v>
      </c>
      <c r="O130" s="33"/>
      <c r="P130" s="34"/>
      <c r="Q130" s="126"/>
      <c r="R130" s="75"/>
    </row>
    <row r="131" spans="1:18" ht="12.75">
      <c r="A131" s="31" t="s">
        <v>31</v>
      </c>
      <c r="B131" s="17" t="s">
        <v>32</v>
      </c>
      <c r="C131" s="17"/>
      <c r="D131" s="26" t="s">
        <v>15</v>
      </c>
      <c r="E131" s="17"/>
      <c r="F131" s="17"/>
      <c r="G131" s="17"/>
      <c r="H131" s="17">
        <v>1</v>
      </c>
      <c r="I131" s="18">
        <v>2</v>
      </c>
      <c r="J131" s="18">
        <v>3</v>
      </c>
      <c r="K131" s="17">
        <v>4</v>
      </c>
      <c r="L131" s="17">
        <v>5</v>
      </c>
      <c r="M131" s="18">
        <v>6</v>
      </c>
      <c r="N131" s="70">
        <v>1</v>
      </c>
      <c r="O131" s="71" t="s">
        <v>37</v>
      </c>
      <c r="P131" s="72" t="s">
        <v>38</v>
      </c>
      <c r="Q131" s="126"/>
      <c r="R131" s="75"/>
    </row>
    <row r="132" spans="1:18" ht="15">
      <c r="A132" s="31"/>
      <c r="B132" s="183">
        <f>B122+1</f>
        <v>12</v>
      </c>
      <c r="C132" s="184" t="s">
        <v>88</v>
      </c>
      <c r="D132" s="185">
        <v>2000</v>
      </c>
      <c r="E132" s="184" t="s">
        <v>87</v>
      </c>
      <c r="F132" s="17">
        <v>61.7946</v>
      </c>
      <c r="G132" s="73">
        <f>F132/2</f>
        <v>30.8973</v>
      </c>
      <c r="H132" s="73"/>
      <c r="I132" s="18"/>
      <c r="J132" s="18"/>
      <c r="K132" s="18"/>
      <c r="L132" s="18"/>
      <c r="M132" s="18"/>
      <c r="N132" s="18"/>
      <c r="O132" s="19"/>
      <c r="P132" s="72"/>
      <c r="Q132" s="126"/>
      <c r="R132" s="74"/>
    </row>
    <row r="133" spans="1:18" ht="12.75">
      <c r="A133" s="31"/>
      <c r="B133" s="17"/>
      <c r="C133" s="22"/>
      <c r="D133" s="23"/>
      <c r="E133" s="22"/>
      <c r="F133" s="22"/>
      <c r="G133" s="22"/>
      <c r="H133" s="17"/>
      <c r="I133" s="18"/>
      <c r="J133" s="18"/>
      <c r="K133" s="18"/>
      <c r="L133" s="18"/>
      <c r="M133" s="18"/>
      <c r="N133" s="24">
        <f>P134+P135+P136+P137+P138+P139+P140</f>
        <v>0</v>
      </c>
      <c r="O133" s="19"/>
      <c r="P133" s="72"/>
      <c r="Q133" s="126">
        <f>N133/2</f>
        <v>0</v>
      </c>
      <c r="R133" s="75">
        <f>Q133+G132</f>
        <v>30.8973</v>
      </c>
    </row>
    <row r="134" spans="1:18" ht="12.75">
      <c r="A134" s="31"/>
      <c r="B134" s="17"/>
      <c r="C134" s="25"/>
      <c r="D134" s="26" t="s">
        <v>40</v>
      </c>
      <c r="E134" s="17"/>
      <c r="F134" s="17"/>
      <c r="G134" s="17"/>
      <c r="H134" s="64"/>
      <c r="I134" s="28"/>
      <c r="J134" s="28"/>
      <c r="K134" s="64"/>
      <c r="L134" s="64"/>
      <c r="M134" s="28"/>
      <c r="N134" s="28">
        <f aca="true" t="shared" si="22" ref="N134:N139">(SUM(H134:M134)-MAX(H134:M134)-MIN(H134:M134))/4*5</f>
        <v>0</v>
      </c>
      <c r="O134" s="71">
        <v>50</v>
      </c>
      <c r="P134" s="72">
        <f aca="true" t="shared" si="23" ref="P134:P139">N134*O134%</f>
        <v>0</v>
      </c>
      <c r="Q134" s="126"/>
      <c r="R134" s="74"/>
    </row>
    <row r="135" spans="1:18" ht="12.75">
      <c r="A135" s="31"/>
      <c r="B135" s="17"/>
      <c r="C135" s="17"/>
      <c r="D135" s="26" t="s">
        <v>41</v>
      </c>
      <c r="E135" s="17"/>
      <c r="F135" s="17"/>
      <c r="G135" s="17"/>
      <c r="H135" s="64"/>
      <c r="I135" s="28"/>
      <c r="J135" s="28"/>
      <c r="K135" s="64"/>
      <c r="L135" s="64"/>
      <c r="M135" s="28"/>
      <c r="N135" s="28">
        <f t="shared" si="22"/>
        <v>0</v>
      </c>
      <c r="O135" s="71">
        <v>10</v>
      </c>
      <c r="P135" s="72">
        <f t="shared" si="23"/>
        <v>0</v>
      </c>
      <c r="Q135" s="126"/>
      <c r="R135" s="74"/>
    </row>
    <row r="136" spans="1:18" ht="12.75">
      <c r="A136" s="31"/>
      <c r="B136" s="17"/>
      <c r="C136" s="17"/>
      <c r="D136" s="26" t="s">
        <v>42</v>
      </c>
      <c r="E136" s="17"/>
      <c r="F136" s="17"/>
      <c r="G136" s="17"/>
      <c r="H136" s="64"/>
      <c r="I136" s="28"/>
      <c r="J136" s="28"/>
      <c r="K136" s="64"/>
      <c r="L136" s="64"/>
      <c r="M136" s="28"/>
      <c r="N136" s="28">
        <f t="shared" si="22"/>
        <v>0</v>
      </c>
      <c r="O136" s="71">
        <v>40</v>
      </c>
      <c r="P136" s="72">
        <f t="shared" si="23"/>
        <v>0</v>
      </c>
      <c r="Q136" s="126"/>
      <c r="R136" s="74"/>
    </row>
    <row r="137" spans="1:18" ht="12.75">
      <c r="A137" s="31"/>
      <c r="B137" s="17"/>
      <c r="C137" s="25"/>
      <c r="D137" s="26" t="s">
        <v>43</v>
      </c>
      <c r="E137" s="17"/>
      <c r="F137" s="17"/>
      <c r="G137" s="17"/>
      <c r="H137" s="64"/>
      <c r="I137" s="28"/>
      <c r="J137" s="28"/>
      <c r="K137" s="64"/>
      <c r="L137" s="64"/>
      <c r="M137" s="28"/>
      <c r="N137" s="28">
        <f t="shared" si="22"/>
        <v>0</v>
      </c>
      <c r="O137" s="71">
        <v>50</v>
      </c>
      <c r="P137" s="72">
        <f t="shared" si="23"/>
        <v>0</v>
      </c>
      <c r="Q137" s="126"/>
      <c r="R137" s="74"/>
    </row>
    <row r="138" spans="1:18" ht="12.75">
      <c r="A138" s="31"/>
      <c r="B138" s="17"/>
      <c r="C138" s="17"/>
      <c r="D138" s="26" t="s">
        <v>44</v>
      </c>
      <c r="E138" s="17"/>
      <c r="F138" s="17"/>
      <c r="G138" s="17"/>
      <c r="H138" s="64"/>
      <c r="I138" s="28"/>
      <c r="J138" s="28"/>
      <c r="K138" s="64"/>
      <c r="L138" s="64"/>
      <c r="M138" s="28"/>
      <c r="N138" s="28">
        <f t="shared" si="22"/>
        <v>0</v>
      </c>
      <c r="O138" s="71">
        <v>20</v>
      </c>
      <c r="P138" s="72">
        <f t="shared" si="23"/>
        <v>0</v>
      </c>
      <c r="Q138" s="126"/>
      <c r="R138" s="74"/>
    </row>
    <row r="139" spans="1:18" ht="12.75">
      <c r="A139" s="31"/>
      <c r="B139" s="17"/>
      <c r="C139" s="17"/>
      <c r="D139" s="26" t="s">
        <v>45</v>
      </c>
      <c r="E139" s="17"/>
      <c r="F139" s="17"/>
      <c r="G139" s="17"/>
      <c r="H139" s="64"/>
      <c r="I139" s="28"/>
      <c r="J139" s="18"/>
      <c r="K139" s="64"/>
      <c r="L139" s="64"/>
      <c r="M139" s="28"/>
      <c r="N139" s="28">
        <f t="shared" si="22"/>
        <v>0</v>
      </c>
      <c r="O139" s="30">
        <v>30</v>
      </c>
      <c r="P139" s="72">
        <f t="shared" si="23"/>
        <v>0</v>
      </c>
      <c r="Q139" s="126"/>
      <c r="R139" s="74"/>
    </row>
    <row r="140" spans="1:18" ht="12.75">
      <c r="A140" s="31"/>
      <c r="B140" s="17"/>
      <c r="C140" s="17"/>
      <c r="D140" s="26"/>
      <c r="E140" s="17"/>
      <c r="F140" s="17"/>
      <c r="G140" s="17"/>
      <c r="H140" s="17"/>
      <c r="I140" s="18"/>
      <c r="J140" s="32"/>
      <c r="K140" s="17"/>
      <c r="L140" s="17"/>
      <c r="M140" s="18"/>
      <c r="N140" s="33" t="s">
        <v>46</v>
      </c>
      <c r="O140" s="33"/>
      <c r="P140" s="34"/>
      <c r="Q140" s="126"/>
      <c r="R140" s="74"/>
    </row>
    <row r="141" spans="1:18" ht="12.75">
      <c r="A141" s="31" t="s">
        <v>31</v>
      </c>
      <c r="B141" s="17" t="s">
        <v>32</v>
      </c>
      <c r="C141" s="17"/>
      <c r="D141" s="26" t="s">
        <v>15</v>
      </c>
      <c r="E141" s="17"/>
      <c r="F141" s="17"/>
      <c r="G141" s="17"/>
      <c r="H141" s="17">
        <v>1</v>
      </c>
      <c r="I141" s="18">
        <v>2</v>
      </c>
      <c r="J141" s="18">
        <v>3</v>
      </c>
      <c r="K141" s="17">
        <v>4</v>
      </c>
      <c r="L141" s="17">
        <v>5</v>
      </c>
      <c r="M141" s="18">
        <v>6</v>
      </c>
      <c r="N141" s="70">
        <v>1</v>
      </c>
      <c r="O141" s="71" t="s">
        <v>37</v>
      </c>
      <c r="P141" s="72" t="s">
        <v>38</v>
      </c>
      <c r="Q141" s="126"/>
      <c r="R141" s="74"/>
    </row>
    <row r="142" spans="1:18" ht="15">
      <c r="A142" s="31"/>
      <c r="B142" s="183">
        <f>B132+1</f>
        <v>13</v>
      </c>
      <c r="C142" s="184" t="s">
        <v>78</v>
      </c>
      <c r="D142" s="185">
        <v>2000</v>
      </c>
      <c r="E142" s="184" t="s">
        <v>119</v>
      </c>
      <c r="F142" s="17">
        <v>62.0089</v>
      </c>
      <c r="G142" s="73">
        <f>F142/2</f>
        <v>31.00445</v>
      </c>
      <c r="H142" s="73"/>
      <c r="I142" s="18"/>
      <c r="J142" s="18"/>
      <c r="K142" s="18"/>
      <c r="L142" s="18"/>
      <c r="M142" s="18"/>
      <c r="N142" s="18"/>
      <c r="O142" s="19"/>
      <c r="P142" s="72"/>
      <c r="Q142" s="126"/>
      <c r="R142" s="74"/>
    </row>
    <row r="143" spans="1:18" ht="12.75">
      <c r="A143" s="31"/>
      <c r="B143" s="17"/>
      <c r="C143" s="22"/>
      <c r="D143" s="23"/>
      <c r="E143" s="22"/>
      <c r="F143" s="22"/>
      <c r="G143" s="22"/>
      <c r="H143" s="17"/>
      <c r="I143" s="18"/>
      <c r="J143" s="18"/>
      <c r="K143" s="18"/>
      <c r="L143" s="18"/>
      <c r="M143" s="18"/>
      <c r="N143" s="24">
        <f>P144+P145+P146+P147+P148+P149+P150</f>
        <v>84.2875</v>
      </c>
      <c r="O143" s="19"/>
      <c r="P143" s="72"/>
      <c r="Q143" s="126">
        <f>N143/2</f>
        <v>42.14375</v>
      </c>
      <c r="R143" s="75">
        <f>Q143+G142</f>
        <v>73.1482</v>
      </c>
    </row>
    <row r="144" spans="1:18" ht="12.75">
      <c r="A144" s="31"/>
      <c r="B144" s="17"/>
      <c r="C144" s="25"/>
      <c r="D144" s="26" t="s">
        <v>40</v>
      </c>
      <c r="E144" s="17"/>
      <c r="F144" s="17"/>
      <c r="G144" s="17"/>
      <c r="H144" s="17">
        <v>7.5</v>
      </c>
      <c r="I144" s="18">
        <v>8.6</v>
      </c>
      <c r="J144" s="18">
        <v>8.3</v>
      </c>
      <c r="K144" s="17">
        <v>9.2</v>
      </c>
      <c r="L144" s="17">
        <v>8.4</v>
      </c>
      <c r="M144" s="18">
        <v>8</v>
      </c>
      <c r="N144" s="28">
        <f aca="true" t="shared" si="24" ref="N144:N149">(SUM(H144:M144)-MAX(H144:M144)-MIN(H144:M144))/4*5</f>
        <v>41.625</v>
      </c>
      <c r="O144" s="71">
        <v>50</v>
      </c>
      <c r="P144" s="72">
        <f aca="true" t="shared" si="25" ref="P144:P149">N144*O144%</f>
        <v>20.8125</v>
      </c>
      <c r="Q144" s="126"/>
      <c r="R144" s="74"/>
    </row>
    <row r="145" spans="1:18" ht="12.75">
      <c r="A145" s="31"/>
      <c r="B145" s="17"/>
      <c r="C145" s="17"/>
      <c r="D145" s="26" t="s">
        <v>41</v>
      </c>
      <c r="E145" s="17"/>
      <c r="F145" s="17"/>
      <c r="G145" s="17"/>
      <c r="H145" s="17">
        <v>7.6</v>
      </c>
      <c r="I145" s="18">
        <v>8.6</v>
      </c>
      <c r="J145" s="18">
        <v>8.4</v>
      </c>
      <c r="K145" s="17">
        <v>9.3</v>
      </c>
      <c r="L145" s="17">
        <v>8.4</v>
      </c>
      <c r="M145" s="18">
        <v>8.1</v>
      </c>
      <c r="N145" s="28">
        <f t="shared" si="24"/>
        <v>41.87500000000001</v>
      </c>
      <c r="O145" s="71">
        <v>10</v>
      </c>
      <c r="P145" s="72">
        <f t="shared" si="25"/>
        <v>4.187500000000001</v>
      </c>
      <c r="Q145" s="126"/>
      <c r="R145" s="74"/>
    </row>
    <row r="146" spans="1:18" ht="12.75">
      <c r="A146" s="31"/>
      <c r="B146" s="17"/>
      <c r="C146" s="17"/>
      <c r="D146" s="26" t="s">
        <v>42</v>
      </c>
      <c r="E146" s="17"/>
      <c r="F146" s="17"/>
      <c r="G146" s="17"/>
      <c r="H146" s="17">
        <v>7.6</v>
      </c>
      <c r="I146" s="18">
        <v>8.6</v>
      </c>
      <c r="J146" s="18">
        <v>8.4</v>
      </c>
      <c r="K146" s="17">
        <v>9</v>
      </c>
      <c r="L146" s="17">
        <v>8.2</v>
      </c>
      <c r="M146" s="18">
        <v>8</v>
      </c>
      <c r="N146" s="28">
        <f t="shared" si="24"/>
        <v>41.49999999999999</v>
      </c>
      <c r="O146" s="71">
        <v>40</v>
      </c>
      <c r="P146" s="72">
        <f t="shared" si="25"/>
        <v>16.599999999999998</v>
      </c>
      <c r="Q146" s="126"/>
      <c r="R146" s="74"/>
    </row>
    <row r="147" spans="1:18" ht="12.75">
      <c r="A147" s="31"/>
      <c r="B147" s="17"/>
      <c r="C147" s="25"/>
      <c r="D147" s="26" t="s">
        <v>43</v>
      </c>
      <c r="E147" s="17"/>
      <c r="F147" s="17"/>
      <c r="G147" s="17"/>
      <c r="H147" s="17">
        <v>8.6</v>
      </c>
      <c r="I147" s="18">
        <v>8.3</v>
      </c>
      <c r="J147" s="18">
        <v>8.1</v>
      </c>
      <c r="K147" s="17">
        <v>8.7</v>
      </c>
      <c r="L147" s="17">
        <v>8.7</v>
      </c>
      <c r="M147" s="18">
        <v>8.4</v>
      </c>
      <c r="N147" s="28">
        <f t="shared" si="24"/>
        <v>42.50000000000001</v>
      </c>
      <c r="O147" s="71">
        <v>50</v>
      </c>
      <c r="P147" s="72">
        <f t="shared" si="25"/>
        <v>21.250000000000004</v>
      </c>
      <c r="Q147" s="126"/>
      <c r="R147" s="74"/>
    </row>
    <row r="148" spans="1:18" ht="12.75">
      <c r="A148" s="31"/>
      <c r="B148" s="17"/>
      <c r="C148" s="17"/>
      <c r="D148" s="26" t="s">
        <v>44</v>
      </c>
      <c r="E148" s="17"/>
      <c r="F148" s="17"/>
      <c r="G148" s="17"/>
      <c r="H148" s="17">
        <v>8.6</v>
      </c>
      <c r="I148" s="18">
        <v>8.5</v>
      </c>
      <c r="J148" s="18">
        <v>8.1</v>
      </c>
      <c r="K148" s="17">
        <v>8.7</v>
      </c>
      <c r="L148" s="17">
        <v>8.7</v>
      </c>
      <c r="M148" s="18">
        <v>8.5</v>
      </c>
      <c r="N148" s="28">
        <f t="shared" si="24"/>
        <v>42.87500000000001</v>
      </c>
      <c r="O148" s="71">
        <v>20</v>
      </c>
      <c r="P148" s="72">
        <f t="shared" si="25"/>
        <v>8.575000000000001</v>
      </c>
      <c r="Q148" s="126"/>
      <c r="R148" s="74"/>
    </row>
    <row r="149" spans="1:18" ht="12.75">
      <c r="A149" s="31"/>
      <c r="B149" s="17"/>
      <c r="C149" s="17"/>
      <c r="D149" s="26" t="s">
        <v>45</v>
      </c>
      <c r="E149" s="17"/>
      <c r="F149" s="17"/>
      <c r="G149" s="17"/>
      <c r="H149" s="17">
        <v>8.7</v>
      </c>
      <c r="I149" s="18">
        <v>8.5</v>
      </c>
      <c r="J149" s="18">
        <v>8.2</v>
      </c>
      <c r="K149" s="17">
        <v>8.8</v>
      </c>
      <c r="L149" s="17">
        <v>8.7</v>
      </c>
      <c r="M149" s="18">
        <v>8.4</v>
      </c>
      <c r="N149" s="28">
        <f t="shared" si="24"/>
        <v>42.875</v>
      </c>
      <c r="O149" s="30">
        <v>30</v>
      </c>
      <c r="P149" s="72">
        <f t="shared" si="25"/>
        <v>12.862499999999999</v>
      </c>
      <c r="Q149" s="126"/>
      <c r="R149" s="75"/>
    </row>
    <row r="150" spans="1:18" ht="12.75">
      <c r="A150" s="31"/>
      <c r="B150" s="17"/>
      <c r="C150" s="17"/>
      <c r="D150" s="26"/>
      <c r="E150" s="17"/>
      <c r="F150" s="17"/>
      <c r="G150" s="17"/>
      <c r="H150" s="17"/>
      <c r="I150" s="18"/>
      <c r="J150" s="32"/>
      <c r="K150" s="17"/>
      <c r="L150" s="17"/>
      <c r="M150" s="18"/>
      <c r="N150" s="33" t="s">
        <v>46</v>
      </c>
      <c r="O150" s="33"/>
      <c r="P150" s="34"/>
      <c r="Q150" s="126"/>
      <c r="R150" s="75"/>
    </row>
    <row r="151" spans="1:18" ht="12.75">
      <c r="A151" s="31" t="s">
        <v>31</v>
      </c>
      <c r="B151" s="17" t="s">
        <v>32</v>
      </c>
      <c r="C151" s="17"/>
      <c r="D151" s="26" t="s">
        <v>15</v>
      </c>
      <c r="E151" s="17"/>
      <c r="F151" s="17"/>
      <c r="G151" s="17"/>
      <c r="H151" s="17">
        <v>1</v>
      </c>
      <c r="I151" s="18">
        <v>2</v>
      </c>
      <c r="J151" s="18">
        <v>3</v>
      </c>
      <c r="K151" s="17">
        <v>4</v>
      </c>
      <c r="L151" s="17">
        <v>5</v>
      </c>
      <c r="M151" s="18">
        <v>6</v>
      </c>
      <c r="N151" s="70">
        <v>1</v>
      </c>
      <c r="O151" s="71" t="s">
        <v>37</v>
      </c>
      <c r="P151" s="72" t="s">
        <v>38</v>
      </c>
      <c r="Q151" s="126"/>
      <c r="R151" s="75"/>
    </row>
    <row r="152" spans="1:18" ht="15">
      <c r="A152" s="31"/>
      <c r="B152" s="183">
        <f>B142+1</f>
        <v>14</v>
      </c>
      <c r="C152" s="184" t="s">
        <v>86</v>
      </c>
      <c r="D152" s="185">
        <v>1999</v>
      </c>
      <c r="E152" s="184" t="s">
        <v>119</v>
      </c>
      <c r="F152" s="17">
        <v>66.9405</v>
      </c>
      <c r="G152" s="73">
        <f>F152/2</f>
        <v>33.47025</v>
      </c>
      <c r="H152" s="73"/>
      <c r="I152" s="18"/>
      <c r="J152" s="18"/>
      <c r="K152" s="18"/>
      <c r="L152" s="18"/>
      <c r="M152" s="18"/>
      <c r="N152" s="18"/>
      <c r="O152" s="19"/>
      <c r="P152" s="72"/>
      <c r="Q152" s="126"/>
      <c r="R152" s="75"/>
    </row>
    <row r="153" spans="1:18" ht="12.75">
      <c r="A153" s="31"/>
      <c r="B153" s="17"/>
      <c r="C153" s="22"/>
      <c r="D153" s="23"/>
      <c r="E153" s="22"/>
      <c r="F153" s="22"/>
      <c r="G153" s="22"/>
      <c r="H153" s="17"/>
      <c r="I153" s="18"/>
      <c r="J153" s="18"/>
      <c r="K153" s="18"/>
      <c r="L153" s="18"/>
      <c r="M153" s="18"/>
      <c r="N153" s="24">
        <f>P154+P155+P156+P157+P158+P159+P160</f>
        <v>0</v>
      </c>
      <c r="O153" s="19"/>
      <c r="P153" s="72"/>
      <c r="Q153" s="126">
        <f>N153/2</f>
        <v>0</v>
      </c>
      <c r="R153" s="75">
        <f>Q153+G152</f>
        <v>33.47025</v>
      </c>
    </row>
    <row r="154" spans="1:18" ht="12.75">
      <c r="A154" s="31"/>
      <c r="B154" s="17"/>
      <c r="C154" s="25"/>
      <c r="D154" s="26" t="s">
        <v>40</v>
      </c>
      <c r="E154" s="17"/>
      <c r="F154" s="17"/>
      <c r="G154" s="17"/>
      <c r="H154" s="64"/>
      <c r="I154" s="28"/>
      <c r="J154" s="28"/>
      <c r="K154" s="64"/>
      <c r="L154" s="64"/>
      <c r="M154" s="28"/>
      <c r="N154" s="28">
        <f aca="true" t="shared" si="26" ref="N154:N159">(SUM(H154:M154)-MAX(H154:M154)-MIN(H154:M154))/4*5</f>
        <v>0</v>
      </c>
      <c r="O154" s="71">
        <v>50</v>
      </c>
      <c r="P154" s="72">
        <f aca="true" t="shared" si="27" ref="P154:P159">N154*O154%</f>
        <v>0</v>
      </c>
      <c r="Q154" s="126"/>
      <c r="R154" s="75"/>
    </row>
    <row r="155" spans="1:18" ht="12.75">
      <c r="A155" s="31"/>
      <c r="B155" s="17"/>
      <c r="C155" s="17"/>
      <c r="D155" s="26" t="s">
        <v>41</v>
      </c>
      <c r="E155" s="17"/>
      <c r="F155" s="17"/>
      <c r="G155" s="17"/>
      <c r="H155" s="64"/>
      <c r="I155" s="28"/>
      <c r="J155" s="28"/>
      <c r="K155" s="64"/>
      <c r="L155" s="64"/>
      <c r="M155" s="28"/>
      <c r="N155" s="28">
        <f t="shared" si="26"/>
        <v>0</v>
      </c>
      <c r="O155" s="71">
        <v>10</v>
      </c>
      <c r="P155" s="72">
        <f t="shared" si="27"/>
        <v>0</v>
      </c>
      <c r="Q155" s="126"/>
      <c r="R155" s="75"/>
    </row>
    <row r="156" spans="1:18" ht="12.75">
      <c r="A156" s="31"/>
      <c r="B156" s="17"/>
      <c r="C156" s="17"/>
      <c r="D156" s="26" t="s">
        <v>42</v>
      </c>
      <c r="E156" s="17"/>
      <c r="F156" s="17"/>
      <c r="G156" s="17"/>
      <c r="H156" s="64"/>
      <c r="I156" s="28"/>
      <c r="J156" s="28"/>
      <c r="K156" s="64"/>
      <c r="L156" s="64"/>
      <c r="M156" s="28"/>
      <c r="N156" s="28">
        <f t="shared" si="26"/>
        <v>0</v>
      </c>
      <c r="O156" s="71">
        <v>40</v>
      </c>
      <c r="P156" s="72">
        <f t="shared" si="27"/>
        <v>0</v>
      </c>
      <c r="Q156" s="126"/>
      <c r="R156" s="75"/>
    </row>
    <row r="157" spans="1:18" ht="12.75">
      <c r="A157" s="31"/>
      <c r="B157" s="17"/>
      <c r="C157" s="25"/>
      <c r="D157" s="26" t="s">
        <v>43</v>
      </c>
      <c r="E157" s="17"/>
      <c r="F157" s="17"/>
      <c r="G157" s="17"/>
      <c r="H157" s="64"/>
      <c r="I157" s="28"/>
      <c r="J157" s="28"/>
      <c r="K157" s="64"/>
      <c r="L157" s="64"/>
      <c r="M157" s="28"/>
      <c r="N157" s="28">
        <f t="shared" si="26"/>
        <v>0</v>
      </c>
      <c r="O157" s="71">
        <v>50</v>
      </c>
      <c r="P157" s="72">
        <f t="shared" si="27"/>
        <v>0</v>
      </c>
      <c r="Q157" s="126"/>
      <c r="R157" s="75"/>
    </row>
    <row r="158" spans="1:18" ht="12.75">
      <c r="A158" s="31"/>
      <c r="B158" s="17"/>
      <c r="C158" s="17"/>
      <c r="D158" s="26" t="s">
        <v>44</v>
      </c>
      <c r="E158" s="17"/>
      <c r="F158" s="17"/>
      <c r="G158" s="17"/>
      <c r="H158" s="64"/>
      <c r="I158" s="28"/>
      <c r="J158" s="28"/>
      <c r="K158" s="64"/>
      <c r="L158" s="64"/>
      <c r="M158" s="28"/>
      <c r="N158" s="28">
        <f t="shared" si="26"/>
        <v>0</v>
      </c>
      <c r="O158" s="71">
        <v>20</v>
      </c>
      <c r="P158" s="72">
        <f t="shared" si="27"/>
        <v>0</v>
      </c>
      <c r="Q158" s="126"/>
      <c r="R158" s="75"/>
    </row>
    <row r="159" spans="1:18" ht="12.75">
      <c r="A159" s="31"/>
      <c r="B159" s="17"/>
      <c r="C159" s="17"/>
      <c r="D159" s="26" t="s">
        <v>45</v>
      </c>
      <c r="E159" s="17"/>
      <c r="F159" s="17"/>
      <c r="G159" s="17"/>
      <c r="H159" s="64"/>
      <c r="I159" s="28"/>
      <c r="J159" s="28"/>
      <c r="K159" s="17"/>
      <c r="L159" s="64"/>
      <c r="M159" s="28"/>
      <c r="N159" s="28">
        <f t="shared" si="26"/>
        <v>0</v>
      </c>
      <c r="O159" s="30">
        <v>30</v>
      </c>
      <c r="P159" s="72">
        <f t="shared" si="27"/>
        <v>0</v>
      </c>
      <c r="Q159" s="126"/>
      <c r="R159" s="75"/>
    </row>
    <row r="160" spans="1:18" ht="12.75">
      <c r="A160" s="31"/>
      <c r="B160" s="17"/>
      <c r="C160" s="17"/>
      <c r="D160" s="26"/>
      <c r="E160" s="17"/>
      <c r="F160" s="17"/>
      <c r="G160" s="17"/>
      <c r="H160" s="17"/>
      <c r="I160" s="18"/>
      <c r="J160" s="32"/>
      <c r="K160" s="17"/>
      <c r="L160" s="17"/>
      <c r="M160" s="18"/>
      <c r="N160" s="33" t="s">
        <v>46</v>
      </c>
      <c r="O160" s="33"/>
      <c r="P160" s="34"/>
      <c r="Q160" s="126"/>
      <c r="R160" s="75"/>
    </row>
    <row r="161" spans="1:18" ht="12.75">
      <c r="A161" s="31" t="s">
        <v>31</v>
      </c>
      <c r="B161" s="17" t="s">
        <v>32</v>
      </c>
      <c r="C161" s="17"/>
      <c r="D161" s="26" t="s">
        <v>15</v>
      </c>
      <c r="E161" s="17"/>
      <c r="F161" s="17"/>
      <c r="G161" s="17"/>
      <c r="H161" s="17">
        <v>1</v>
      </c>
      <c r="I161" s="18">
        <v>2</v>
      </c>
      <c r="J161" s="18">
        <v>3</v>
      </c>
      <c r="K161" s="17">
        <v>4</v>
      </c>
      <c r="L161" s="17">
        <v>5</v>
      </c>
      <c r="M161" s="18">
        <v>6</v>
      </c>
      <c r="N161" s="70">
        <v>1</v>
      </c>
      <c r="O161" s="71" t="s">
        <v>37</v>
      </c>
      <c r="P161" s="72" t="s">
        <v>38</v>
      </c>
      <c r="Q161" s="126"/>
      <c r="R161" s="75"/>
    </row>
    <row r="162" spans="1:18" ht="15">
      <c r="A162" s="31"/>
      <c r="B162" s="183">
        <f>B152+1</f>
        <v>15</v>
      </c>
      <c r="C162" s="184" t="s">
        <v>77</v>
      </c>
      <c r="D162" s="185">
        <v>2000</v>
      </c>
      <c r="E162" s="184" t="s">
        <v>119</v>
      </c>
      <c r="F162" s="17">
        <v>68.4554</v>
      </c>
      <c r="G162" s="73">
        <f>F162/2</f>
        <v>34.2277</v>
      </c>
      <c r="H162" s="73"/>
      <c r="I162" s="18"/>
      <c r="J162" s="18"/>
      <c r="K162" s="18"/>
      <c r="L162" s="18"/>
      <c r="M162" s="18"/>
      <c r="N162" s="18"/>
      <c r="O162" s="19"/>
      <c r="P162" s="72"/>
      <c r="Q162" s="126"/>
      <c r="R162" s="75"/>
    </row>
    <row r="163" spans="1:18" ht="12.75">
      <c r="A163" s="31"/>
      <c r="B163" s="17"/>
      <c r="C163" s="22"/>
      <c r="D163" s="23"/>
      <c r="E163" s="22"/>
      <c r="F163" s="22"/>
      <c r="G163" s="22"/>
      <c r="H163" s="17"/>
      <c r="I163" s="18"/>
      <c r="J163" s="18"/>
      <c r="K163" s="18"/>
      <c r="L163" s="18"/>
      <c r="M163" s="18"/>
      <c r="N163" s="24">
        <f>P164+P165+P166+P167+P168+P169+P170</f>
        <v>83.4125</v>
      </c>
      <c r="O163" s="19"/>
      <c r="P163" s="72"/>
      <c r="Q163" s="126">
        <f>N163/2</f>
        <v>41.70625</v>
      </c>
      <c r="R163" s="75">
        <f>Q163+G162</f>
        <v>75.93395</v>
      </c>
    </row>
    <row r="164" spans="1:18" ht="12.75">
      <c r="A164" s="31"/>
      <c r="B164" s="17"/>
      <c r="C164" s="25"/>
      <c r="D164" s="26" t="s">
        <v>40</v>
      </c>
      <c r="E164" s="17"/>
      <c r="F164" s="17"/>
      <c r="G164" s="17"/>
      <c r="H164" s="64">
        <v>7.4</v>
      </c>
      <c r="I164" s="28">
        <v>8.6</v>
      </c>
      <c r="J164" s="28">
        <v>8.4</v>
      </c>
      <c r="K164" s="64">
        <v>8.7</v>
      </c>
      <c r="L164" s="64">
        <v>8.4</v>
      </c>
      <c r="M164" s="28">
        <v>8.5</v>
      </c>
      <c r="N164" s="28">
        <f aca="true" t="shared" si="28" ref="N164:N169">(SUM(H164:M164)-MAX(H164:M164)-MIN(H164:M164))/4*5</f>
        <v>42.375</v>
      </c>
      <c r="O164" s="71">
        <v>50</v>
      </c>
      <c r="P164" s="72">
        <f aca="true" t="shared" si="29" ref="P164:P169">N164*O164%</f>
        <v>21.1875</v>
      </c>
      <c r="Q164" s="126"/>
      <c r="R164" s="75"/>
    </row>
    <row r="165" spans="1:18" ht="12.75">
      <c r="A165" s="31"/>
      <c r="B165" s="17"/>
      <c r="C165" s="17"/>
      <c r="D165" s="26" t="s">
        <v>41</v>
      </c>
      <c r="E165" s="17"/>
      <c r="F165" s="17"/>
      <c r="G165" s="17"/>
      <c r="H165" s="64">
        <v>7.5</v>
      </c>
      <c r="I165" s="28">
        <v>8.6</v>
      </c>
      <c r="J165" s="28">
        <v>8.4</v>
      </c>
      <c r="K165" s="64">
        <v>8.4</v>
      </c>
      <c r="L165" s="64">
        <v>8.4</v>
      </c>
      <c r="M165" s="28">
        <v>8.6</v>
      </c>
      <c r="N165" s="28">
        <f t="shared" si="28"/>
        <v>42.25</v>
      </c>
      <c r="O165" s="71">
        <v>10</v>
      </c>
      <c r="P165" s="72">
        <f t="shared" si="29"/>
        <v>4.2250000000000005</v>
      </c>
      <c r="Q165" s="126"/>
      <c r="R165" s="75"/>
    </row>
    <row r="166" spans="1:18" ht="12.75">
      <c r="A166" s="31"/>
      <c r="B166" s="17"/>
      <c r="C166" s="17"/>
      <c r="D166" s="26" t="s">
        <v>42</v>
      </c>
      <c r="E166" s="17"/>
      <c r="F166" s="17"/>
      <c r="G166" s="17"/>
      <c r="H166" s="64">
        <v>7.4</v>
      </c>
      <c r="I166" s="28">
        <v>8.6</v>
      </c>
      <c r="J166" s="28">
        <v>8.4</v>
      </c>
      <c r="K166" s="64">
        <v>8.2</v>
      </c>
      <c r="L166" s="64">
        <v>8.6</v>
      </c>
      <c r="M166" s="28">
        <v>8.5</v>
      </c>
      <c r="N166" s="28">
        <f t="shared" si="28"/>
        <v>42.12499999999999</v>
      </c>
      <c r="O166" s="71">
        <v>40</v>
      </c>
      <c r="P166" s="72">
        <f t="shared" si="29"/>
        <v>16.849999999999998</v>
      </c>
      <c r="Q166" s="126"/>
      <c r="R166" s="75"/>
    </row>
    <row r="167" spans="1:18" ht="12.75">
      <c r="A167" s="31"/>
      <c r="B167" s="17"/>
      <c r="C167" s="25"/>
      <c r="D167" s="26" t="s">
        <v>43</v>
      </c>
      <c r="E167" s="17"/>
      <c r="F167" s="17"/>
      <c r="G167" s="17"/>
      <c r="H167" s="64">
        <v>8.4</v>
      </c>
      <c r="I167" s="28">
        <v>8.2</v>
      </c>
      <c r="J167" s="28">
        <v>7.9</v>
      </c>
      <c r="K167" s="64">
        <v>8.6</v>
      </c>
      <c r="L167" s="64">
        <v>7.9</v>
      </c>
      <c r="M167" s="28">
        <v>8.2</v>
      </c>
      <c r="N167" s="28">
        <f t="shared" si="28"/>
        <v>40.875</v>
      </c>
      <c r="O167" s="71">
        <v>50</v>
      </c>
      <c r="P167" s="72">
        <f t="shared" si="29"/>
        <v>20.4375</v>
      </c>
      <c r="Q167" s="126"/>
      <c r="R167" s="75"/>
    </row>
    <row r="168" spans="1:18" ht="12.75">
      <c r="A168" s="31"/>
      <c r="B168" s="17"/>
      <c r="C168" s="17"/>
      <c r="D168" s="26" t="s">
        <v>44</v>
      </c>
      <c r="E168" s="17"/>
      <c r="F168" s="17"/>
      <c r="G168" s="17"/>
      <c r="H168" s="64">
        <v>8.4</v>
      </c>
      <c r="I168" s="28">
        <v>8.2</v>
      </c>
      <c r="J168" s="28">
        <v>7.7</v>
      </c>
      <c r="K168" s="64">
        <v>8.6</v>
      </c>
      <c r="L168" s="64">
        <v>8</v>
      </c>
      <c r="M168" s="28">
        <v>8.3</v>
      </c>
      <c r="N168" s="28">
        <f t="shared" si="28"/>
        <v>41.125</v>
      </c>
      <c r="O168" s="71">
        <v>20</v>
      </c>
      <c r="P168" s="72">
        <f t="shared" si="29"/>
        <v>8.225</v>
      </c>
      <c r="Q168" s="126"/>
      <c r="R168" s="75"/>
    </row>
    <row r="169" spans="1:18" ht="12.75">
      <c r="A169" s="31"/>
      <c r="B169" s="17"/>
      <c r="C169" s="17"/>
      <c r="D169" s="26" t="s">
        <v>45</v>
      </c>
      <c r="E169" s="17"/>
      <c r="F169" s="17"/>
      <c r="G169" s="17"/>
      <c r="H169" s="64">
        <v>8.6</v>
      </c>
      <c r="I169" s="28">
        <v>8.3</v>
      </c>
      <c r="J169" s="28">
        <v>7.7</v>
      </c>
      <c r="K169" s="17">
        <v>8.7</v>
      </c>
      <c r="L169" s="64">
        <v>8.1</v>
      </c>
      <c r="M169" s="28">
        <v>8.3</v>
      </c>
      <c r="N169" s="28">
        <f t="shared" si="28"/>
        <v>41.625</v>
      </c>
      <c r="O169" s="30">
        <v>30</v>
      </c>
      <c r="P169" s="72">
        <f t="shared" si="29"/>
        <v>12.487499999999999</v>
      </c>
      <c r="Q169" s="126"/>
      <c r="R169" s="75"/>
    </row>
    <row r="170" spans="1:18" ht="12.75">
      <c r="A170" s="31"/>
      <c r="B170" s="17"/>
      <c r="C170" s="17"/>
      <c r="D170" s="26"/>
      <c r="E170" s="17"/>
      <c r="F170" s="17"/>
      <c r="G170" s="17"/>
      <c r="H170" s="17"/>
      <c r="I170" s="18"/>
      <c r="J170" s="32"/>
      <c r="K170" s="17"/>
      <c r="L170" s="17"/>
      <c r="M170" s="18"/>
      <c r="N170" s="33" t="s">
        <v>46</v>
      </c>
      <c r="O170" s="33"/>
      <c r="P170" s="34"/>
      <c r="Q170" s="126"/>
      <c r="R170" s="75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4">
      <selection activeCell="A8" sqref="A8:IV13"/>
    </sheetView>
  </sheetViews>
  <sheetFormatPr defaultColWidth="9.125" defaultRowHeight="12.75"/>
  <cols>
    <col min="1" max="1" width="7.375" style="14" customWidth="1"/>
    <col min="2" max="2" width="5.875" style="14" customWidth="1"/>
    <col min="3" max="3" width="26.125" style="14" bestFit="1" customWidth="1"/>
    <col min="4" max="4" width="5.875" style="14" bestFit="1" customWidth="1"/>
    <col min="5" max="5" width="6.50390625" style="14" bestFit="1" customWidth="1"/>
    <col min="6" max="6" width="5.50390625" style="14" bestFit="1" customWidth="1"/>
    <col min="7" max="12" width="2.875" style="14" customWidth="1"/>
    <col min="13" max="13" width="4.00390625" style="14" bestFit="1" customWidth="1"/>
    <col min="14" max="14" width="2.625" style="14" bestFit="1" customWidth="1"/>
    <col min="15" max="15" width="7.375" style="14" bestFit="1" customWidth="1"/>
    <col min="16" max="17" width="9.125" style="14" customWidth="1"/>
    <col min="18" max="16384" width="9.125" style="10" customWidth="1"/>
  </cols>
  <sheetData>
    <row r="1" spans="1:18" ht="15">
      <c r="A1" s="21"/>
      <c r="B1" s="155" t="s">
        <v>109</v>
      </c>
      <c r="C1" s="82"/>
      <c r="D1" s="157"/>
      <c r="E1" s="157"/>
      <c r="F1" s="168"/>
      <c r="I1" s="65"/>
      <c r="J1" s="65"/>
      <c r="M1" s="65"/>
      <c r="N1" s="65"/>
      <c r="O1" s="29"/>
      <c r="P1" s="20"/>
      <c r="Q1" s="67"/>
      <c r="R1" s="66"/>
    </row>
    <row r="2" spans="1:18" ht="15">
      <c r="A2" s="21"/>
      <c r="B2" s="155" t="s">
        <v>108</v>
      </c>
      <c r="C2" s="83"/>
      <c r="D2" s="175"/>
      <c r="E2" s="161"/>
      <c r="F2" s="168"/>
      <c r="I2" s="65"/>
      <c r="J2" s="65"/>
      <c r="M2" s="65"/>
      <c r="N2" s="65"/>
      <c r="O2" s="29"/>
      <c r="P2" s="20"/>
      <c r="Q2" s="67"/>
      <c r="R2" s="66"/>
    </row>
    <row r="3" spans="1:18" ht="15">
      <c r="A3" s="21"/>
      <c r="B3" s="155"/>
      <c r="C3" s="82"/>
      <c r="D3" s="157"/>
      <c r="E3" s="162"/>
      <c r="F3" s="168"/>
      <c r="I3" s="65"/>
      <c r="J3" s="65"/>
      <c r="M3" s="65"/>
      <c r="N3" s="65"/>
      <c r="O3" s="29"/>
      <c r="P3" s="20"/>
      <c r="Q3" s="67"/>
      <c r="R3" s="66"/>
    </row>
    <row r="4" spans="1:18" ht="15">
      <c r="A4" s="21"/>
      <c r="B4" s="155" t="s">
        <v>54</v>
      </c>
      <c r="C4" s="83"/>
      <c r="D4" s="162"/>
      <c r="E4" s="10"/>
      <c r="F4" s="161" t="s">
        <v>69</v>
      </c>
      <c r="I4" s="65"/>
      <c r="J4" s="65"/>
      <c r="M4" s="65"/>
      <c r="N4" s="65"/>
      <c r="O4" s="29"/>
      <c r="P4" s="20"/>
      <c r="Q4" s="67"/>
      <c r="R4" s="66"/>
    </row>
    <row r="5" spans="1:18" ht="15">
      <c r="A5" s="21"/>
      <c r="B5" s="155"/>
      <c r="C5" s="82"/>
      <c r="D5" s="157"/>
      <c r="E5" s="157"/>
      <c r="F5" s="168"/>
      <c r="I5" s="65"/>
      <c r="J5" s="65"/>
      <c r="M5" s="65"/>
      <c r="N5" s="65"/>
      <c r="O5" s="29"/>
      <c r="P5" s="20"/>
      <c r="Q5" s="67"/>
      <c r="R5" s="66"/>
    </row>
    <row r="6" spans="1:18" ht="15">
      <c r="A6" s="21"/>
      <c r="B6" s="155" t="s">
        <v>122</v>
      </c>
      <c r="C6" s="82"/>
      <c r="D6" s="176"/>
      <c r="E6" s="159"/>
      <c r="F6" s="168"/>
      <c r="I6" s="65"/>
      <c r="J6" s="65"/>
      <c r="M6" s="65"/>
      <c r="N6" s="65"/>
      <c r="O6" s="29"/>
      <c r="P6" s="20"/>
      <c r="Q6" s="67"/>
      <c r="R6" s="66"/>
    </row>
    <row r="7" spans="1:18" ht="12.75">
      <c r="A7" s="21" t="s">
        <v>23</v>
      </c>
      <c r="B7" s="13"/>
      <c r="E7" s="68"/>
      <c r="F7" s="53" t="s">
        <v>24</v>
      </c>
      <c r="G7" s="53"/>
      <c r="H7" s="53"/>
      <c r="J7" s="65"/>
      <c r="K7" s="65"/>
      <c r="N7" s="65"/>
      <c r="P7" s="65"/>
      <c r="Q7" s="29"/>
      <c r="R7" s="66"/>
    </row>
    <row r="8" spans="1:18" ht="12.75">
      <c r="A8" s="14" t="s">
        <v>25</v>
      </c>
      <c r="B8" s="14" t="s">
        <v>149</v>
      </c>
      <c r="E8" s="239" t="s">
        <v>25</v>
      </c>
      <c r="F8" s="14" t="s">
        <v>150</v>
      </c>
      <c r="J8" s="65"/>
      <c r="K8" s="65"/>
      <c r="N8" s="65"/>
      <c r="P8" s="65"/>
      <c r="Q8" s="29"/>
      <c r="R8" s="66"/>
    </row>
    <row r="9" spans="1:18" ht="12.75">
      <c r="A9" s="14" t="s">
        <v>26</v>
      </c>
      <c r="B9" s="14" t="s">
        <v>151</v>
      </c>
      <c r="E9" s="239" t="s">
        <v>26</v>
      </c>
      <c r="F9" s="69" t="s">
        <v>152</v>
      </c>
      <c r="J9" s="65"/>
      <c r="K9" s="65"/>
      <c r="N9" s="65"/>
      <c r="P9" s="65"/>
      <c r="Q9" s="29"/>
      <c r="R9" s="66"/>
    </row>
    <row r="10" spans="1:18" ht="12.75">
      <c r="A10" s="14" t="s">
        <v>27</v>
      </c>
      <c r="B10" s="14" t="s">
        <v>153</v>
      </c>
      <c r="E10" s="239" t="s">
        <v>27</v>
      </c>
      <c r="F10" s="69" t="s">
        <v>154</v>
      </c>
      <c r="J10" s="65"/>
      <c r="K10" s="65"/>
      <c r="N10" s="65"/>
      <c r="P10" s="65"/>
      <c r="Q10" s="29"/>
      <c r="R10" s="66"/>
    </row>
    <row r="11" spans="1:18" ht="12.75">
      <c r="A11" s="14" t="s">
        <v>28</v>
      </c>
      <c r="B11" s="14" t="s">
        <v>155</v>
      </c>
      <c r="E11" s="239" t="s">
        <v>28</v>
      </c>
      <c r="F11" s="14" t="s">
        <v>156</v>
      </c>
      <c r="J11" s="65"/>
      <c r="K11" s="65"/>
      <c r="N11" s="65"/>
      <c r="P11" s="65"/>
      <c r="Q11" s="29"/>
      <c r="R11" s="66"/>
    </row>
    <row r="12" spans="1:18" ht="12.75">
      <c r="A12" s="14" t="s">
        <v>29</v>
      </c>
      <c r="B12" s="14" t="s">
        <v>157</v>
      </c>
      <c r="E12" s="239" t="s">
        <v>29</v>
      </c>
      <c r="F12" s="14" t="s">
        <v>158</v>
      </c>
      <c r="J12" s="65"/>
      <c r="K12" s="65"/>
      <c r="N12" s="65"/>
      <c r="P12" s="65"/>
      <c r="Q12" s="29"/>
      <c r="R12" s="66"/>
    </row>
    <row r="13" spans="1:18" ht="12.75">
      <c r="A13" s="14" t="s">
        <v>30</v>
      </c>
      <c r="B13" s="14" t="s">
        <v>159</v>
      </c>
      <c r="E13" s="239" t="s">
        <v>30</v>
      </c>
      <c r="F13" s="14" t="s">
        <v>160</v>
      </c>
      <c r="J13" s="65"/>
      <c r="K13" s="65"/>
      <c r="N13" s="65"/>
      <c r="P13" s="65"/>
      <c r="Q13" s="29"/>
      <c r="R13" s="66"/>
    </row>
    <row r="14" ht="12.75">
      <c r="A14" s="53"/>
    </row>
    <row r="15" spans="1:15" ht="11.25" customHeight="1" thickBot="1">
      <c r="A15" s="41" t="s">
        <v>138</v>
      </c>
      <c r="B15" s="41" t="s">
        <v>32</v>
      </c>
      <c r="C15" s="41" t="s">
        <v>65</v>
      </c>
      <c r="D15" s="41"/>
      <c r="E15" s="41" t="s">
        <v>56</v>
      </c>
      <c r="F15" s="41"/>
      <c r="G15" s="41"/>
      <c r="H15" s="41"/>
      <c r="I15" s="41"/>
      <c r="J15" s="41"/>
      <c r="K15" s="41"/>
      <c r="L15" s="41"/>
      <c r="M15" s="41"/>
      <c r="N15" s="41"/>
      <c r="O15" s="41" t="s">
        <v>66</v>
      </c>
    </row>
    <row r="16" spans="1:15" ht="15">
      <c r="A16" s="17">
        <v>1</v>
      </c>
      <c r="B16" s="17">
        <v>2</v>
      </c>
      <c r="C16" s="215" t="s">
        <v>119</v>
      </c>
      <c r="D16" s="216"/>
      <c r="E16" s="217" t="s">
        <v>49</v>
      </c>
      <c r="F16" s="218" t="s">
        <v>40</v>
      </c>
      <c r="G16" s="87">
        <v>8.8</v>
      </c>
      <c r="H16" s="87">
        <v>8.6</v>
      </c>
      <c r="I16" s="87">
        <v>8.8</v>
      </c>
      <c r="J16" s="87">
        <v>8.5</v>
      </c>
      <c r="K16" s="87">
        <v>8.6</v>
      </c>
      <c r="L16" s="87">
        <v>8.8</v>
      </c>
      <c r="M16" s="60">
        <f aca="true" t="shared" si="0" ref="M16:M21">((SUM(G16:L16)-MAX(G16:L16)-MIN(G16:L16)))/4*5</f>
        <v>43.500000000000014</v>
      </c>
      <c r="N16" s="186">
        <v>40</v>
      </c>
      <c r="O16" s="219">
        <f aca="true" t="shared" si="1" ref="O16:O21">M16*N16%</f>
        <v>17.400000000000006</v>
      </c>
    </row>
    <row r="17" spans="1:15" ht="15">
      <c r="A17" s="17"/>
      <c r="B17" s="17"/>
      <c r="C17" s="220" t="s">
        <v>74</v>
      </c>
      <c r="D17" s="216">
        <v>1998</v>
      </c>
      <c r="E17" s="62"/>
      <c r="F17" s="62" t="s">
        <v>41</v>
      </c>
      <c r="G17" s="87">
        <v>8.7</v>
      </c>
      <c r="H17" s="87">
        <v>8.8</v>
      </c>
      <c r="I17" s="87">
        <v>8.9</v>
      </c>
      <c r="J17" s="87">
        <v>8.4</v>
      </c>
      <c r="K17" s="87">
        <v>8.5</v>
      </c>
      <c r="L17" s="87">
        <v>8.9</v>
      </c>
      <c r="M17" s="60">
        <f t="shared" si="0"/>
        <v>43.625</v>
      </c>
      <c r="N17" s="186">
        <v>30</v>
      </c>
      <c r="O17" s="219">
        <f t="shared" si="1"/>
        <v>13.0875</v>
      </c>
    </row>
    <row r="18" spans="1:15" ht="15">
      <c r="A18" s="17"/>
      <c r="B18" s="17"/>
      <c r="C18" s="220" t="s">
        <v>80</v>
      </c>
      <c r="D18" s="216">
        <v>1999</v>
      </c>
      <c r="E18" s="61"/>
      <c r="F18" s="62" t="s">
        <v>42</v>
      </c>
      <c r="G18" s="87">
        <v>8.9</v>
      </c>
      <c r="H18" s="87">
        <v>8.8</v>
      </c>
      <c r="I18" s="87">
        <v>8.8</v>
      </c>
      <c r="J18" s="87">
        <v>8.5</v>
      </c>
      <c r="K18" s="87">
        <v>8.6</v>
      </c>
      <c r="L18" s="87">
        <v>8.9</v>
      </c>
      <c r="M18" s="60">
        <f t="shared" si="0"/>
        <v>43.875</v>
      </c>
      <c r="N18" s="186">
        <v>30</v>
      </c>
      <c r="O18" s="219">
        <f t="shared" si="1"/>
        <v>13.1625</v>
      </c>
    </row>
    <row r="19" spans="1:15" ht="15">
      <c r="A19" s="17"/>
      <c r="B19" s="17"/>
      <c r="C19" s="220" t="s">
        <v>81</v>
      </c>
      <c r="D19" s="216">
        <v>1999</v>
      </c>
      <c r="E19" s="61" t="s">
        <v>53</v>
      </c>
      <c r="F19" s="62" t="s">
        <v>43</v>
      </c>
      <c r="G19" s="87">
        <v>8.7</v>
      </c>
      <c r="H19" s="87">
        <v>8.2</v>
      </c>
      <c r="I19" s="87">
        <v>8.3</v>
      </c>
      <c r="J19" s="87">
        <v>8.5</v>
      </c>
      <c r="K19" s="87">
        <v>8.6</v>
      </c>
      <c r="L19" s="87">
        <v>8.6</v>
      </c>
      <c r="M19" s="60">
        <f t="shared" si="0"/>
        <v>42.5</v>
      </c>
      <c r="N19" s="186">
        <v>60</v>
      </c>
      <c r="O19" s="219">
        <f t="shared" si="1"/>
        <v>25.5</v>
      </c>
    </row>
    <row r="20" spans="1:15" ht="15">
      <c r="A20" s="17"/>
      <c r="B20" s="17"/>
      <c r="C20" s="220" t="s">
        <v>83</v>
      </c>
      <c r="D20" s="216">
        <v>1999</v>
      </c>
      <c r="E20" s="62"/>
      <c r="F20" s="62" t="s">
        <v>44</v>
      </c>
      <c r="G20" s="87">
        <v>8.8</v>
      </c>
      <c r="H20" s="87">
        <v>8.4</v>
      </c>
      <c r="I20" s="87">
        <v>8.5</v>
      </c>
      <c r="J20" s="87">
        <v>8.6</v>
      </c>
      <c r="K20" s="87">
        <v>8.7</v>
      </c>
      <c r="L20" s="87">
        <v>8.7</v>
      </c>
      <c r="M20" s="60">
        <f t="shared" si="0"/>
        <v>43.12500000000001</v>
      </c>
      <c r="N20" s="186">
        <v>30</v>
      </c>
      <c r="O20" s="219">
        <f t="shared" si="1"/>
        <v>12.937500000000002</v>
      </c>
    </row>
    <row r="21" spans="1:15" ht="15">
      <c r="A21" s="17"/>
      <c r="B21" s="17"/>
      <c r="C21" s="220" t="s">
        <v>82</v>
      </c>
      <c r="D21" s="216">
        <v>1999</v>
      </c>
      <c r="E21" s="62"/>
      <c r="F21" s="62" t="s">
        <v>45</v>
      </c>
      <c r="G21" s="87">
        <v>8.8</v>
      </c>
      <c r="H21" s="87">
        <v>8.4</v>
      </c>
      <c r="I21" s="87">
        <v>8.7</v>
      </c>
      <c r="J21" s="87">
        <v>8.6</v>
      </c>
      <c r="K21" s="87">
        <v>8.7</v>
      </c>
      <c r="L21" s="87">
        <v>8.8</v>
      </c>
      <c r="M21" s="60">
        <f t="shared" si="0"/>
        <v>43.50000000000001</v>
      </c>
      <c r="N21" s="63">
        <v>10</v>
      </c>
      <c r="O21" s="219">
        <f t="shared" si="1"/>
        <v>4.3500000000000005</v>
      </c>
    </row>
    <row r="22" spans="1:15" ht="15">
      <c r="A22" s="17"/>
      <c r="B22" s="17"/>
      <c r="C22" s="220" t="s">
        <v>77</v>
      </c>
      <c r="D22" s="216">
        <v>2000</v>
      </c>
      <c r="E22" s="62"/>
      <c r="F22" s="62"/>
      <c r="G22" s="62"/>
      <c r="H22" s="62"/>
      <c r="I22" s="188"/>
      <c r="J22" s="189" t="s">
        <v>46</v>
      </c>
      <c r="K22" s="189"/>
      <c r="L22" s="189"/>
      <c r="M22" s="190"/>
      <c r="N22" s="63"/>
      <c r="O22" s="221">
        <f>O16+O17+O18+O19+O20+O21-L22</f>
        <v>86.4375</v>
      </c>
    </row>
    <row r="23" spans="1:15" ht="15">
      <c r="A23" s="17"/>
      <c r="B23" s="17"/>
      <c r="C23" s="220" t="s">
        <v>75</v>
      </c>
      <c r="D23" s="216">
        <v>2000</v>
      </c>
      <c r="E23" s="62"/>
      <c r="F23" s="62"/>
      <c r="G23" s="62"/>
      <c r="H23" s="62"/>
      <c r="I23" s="188"/>
      <c r="J23" s="189"/>
      <c r="K23" s="189"/>
      <c r="L23" s="189"/>
      <c r="M23" s="190"/>
      <c r="N23" s="63"/>
      <c r="O23" s="221"/>
    </row>
    <row r="24" spans="1:15" ht="15">
      <c r="A24" s="17"/>
      <c r="B24" s="17"/>
      <c r="C24" s="220" t="s">
        <v>78</v>
      </c>
      <c r="D24" s="216">
        <v>2000</v>
      </c>
      <c r="E24" s="62"/>
      <c r="F24" s="62"/>
      <c r="G24" s="62"/>
      <c r="H24" s="62"/>
      <c r="I24" s="188"/>
      <c r="J24" s="189"/>
      <c r="K24" s="189"/>
      <c r="L24" s="189"/>
      <c r="M24" s="190"/>
      <c r="N24" s="63"/>
      <c r="O24" s="221"/>
    </row>
    <row r="25" spans="1:15" ht="15">
      <c r="A25" s="17"/>
      <c r="B25" s="17"/>
      <c r="C25" s="220" t="s">
        <v>84</v>
      </c>
      <c r="D25" s="216">
        <v>2000</v>
      </c>
      <c r="E25" s="62"/>
      <c r="F25" s="62"/>
      <c r="G25" s="62"/>
      <c r="H25" s="62"/>
      <c r="I25" s="188"/>
      <c r="J25" s="189"/>
      <c r="K25" s="189"/>
      <c r="L25" s="189"/>
      <c r="M25" s="190"/>
      <c r="N25" s="63"/>
      <c r="O25" s="221"/>
    </row>
    <row r="26" spans="1:15" ht="15">
      <c r="A26" s="17"/>
      <c r="B26" s="17"/>
      <c r="C26" s="220" t="s">
        <v>116</v>
      </c>
      <c r="D26" s="216">
        <v>1998</v>
      </c>
      <c r="E26" s="62"/>
      <c r="F26" s="62"/>
      <c r="G26" s="62"/>
      <c r="H26" s="62"/>
      <c r="I26" s="188"/>
      <c r="J26" s="189"/>
      <c r="K26" s="189"/>
      <c r="L26" s="189"/>
      <c r="M26" s="190"/>
      <c r="N26" s="63"/>
      <c r="O26" s="221"/>
    </row>
    <row r="27" spans="1:15" ht="15">
      <c r="A27" s="17"/>
      <c r="B27" s="17"/>
      <c r="C27" s="220" t="s">
        <v>112</v>
      </c>
      <c r="D27" s="216">
        <v>2000</v>
      </c>
      <c r="E27" s="62"/>
      <c r="F27" s="62"/>
      <c r="G27" s="62"/>
      <c r="H27" s="62"/>
      <c r="I27" s="188"/>
      <c r="J27" s="189"/>
      <c r="K27" s="189"/>
      <c r="L27" s="189"/>
      <c r="M27" s="190"/>
      <c r="N27" s="63"/>
      <c r="O27" s="221"/>
    </row>
    <row r="28" spans="1:15" ht="15">
      <c r="A28" s="17"/>
      <c r="B28" s="17"/>
      <c r="C28" s="220" t="s">
        <v>86</v>
      </c>
      <c r="D28" s="216">
        <v>1999</v>
      </c>
      <c r="E28" s="62"/>
      <c r="F28" s="62"/>
      <c r="G28" s="62"/>
      <c r="H28" s="62"/>
      <c r="I28" s="188"/>
      <c r="J28" s="189"/>
      <c r="K28" s="189"/>
      <c r="L28" s="189"/>
      <c r="M28" s="190"/>
      <c r="N28" s="63"/>
      <c r="O28" s="221"/>
    </row>
    <row r="29" spans="1:17" ht="15">
      <c r="A29" s="17">
        <v>2</v>
      </c>
      <c r="B29" s="17">
        <v>3</v>
      </c>
      <c r="C29" s="215" t="s">
        <v>118</v>
      </c>
      <c r="D29" s="216"/>
      <c r="E29" s="217" t="s">
        <v>49</v>
      </c>
      <c r="F29" s="218" t="s">
        <v>40</v>
      </c>
      <c r="G29" s="87">
        <v>8.4</v>
      </c>
      <c r="H29" s="87">
        <v>8</v>
      </c>
      <c r="I29" s="87">
        <v>8.7</v>
      </c>
      <c r="J29" s="87">
        <v>7.9</v>
      </c>
      <c r="K29" s="87">
        <v>8.1</v>
      </c>
      <c r="L29" s="87">
        <v>8.4</v>
      </c>
      <c r="M29" s="60">
        <f aca="true" t="shared" si="2" ref="M29:M34">((SUM(G29:L29)-MAX(G29:L29)-MIN(G29:L29)))/4*5</f>
        <v>41.125</v>
      </c>
      <c r="N29" s="186">
        <v>40</v>
      </c>
      <c r="O29" s="219">
        <f aca="true" t="shared" si="3" ref="O29:O34">M29*N29%</f>
        <v>16.45</v>
      </c>
      <c r="Q29" s="10"/>
    </row>
    <row r="30" spans="1:17" ht="15">
      <c r="A30" s="17"/>
      <c r="B30" s="17"/>
      <c r="C30" s="220" t="s">
        <v>106</v>
      </c>
      <c r="D30" s="216">
        <v>2000</v>
      </c>
      <c r="E30" s="62"/>
      <c r="F30" s="62" t="s">
        <v>41</v>
      </c>
      <c r="G30" s="87">
        <v>8.3</v>
      </c>
      <c r="H30" s="87">
        <v>8</v>
      </c>
      <c r="I30" s="87">
        <v>8.8</v>
      </c>
      <c r="J30" s="87">
        <v>7.7</v>
      </c>
      <c r="K30" s="87">
        <v>8</v>
      </c>
      <c r="L30" s="87">
        <v>8.6</v>
      </c>
      <c r="M30" s="60">
        <f t="shared" si="2"/>
        <v>41.12500000000001</v>
      </c>
      <c r="N30" s="186">
        <v>30</v>
      </c>
      <c r="O30" s="219">
        <f t="shared" si="3"/>
        <v>12.337500000000002</v>
      </c>
      <c r="Q30" s="10"/>
    </row>
    <row r="31" spans="1:17" ht="15">
      <c r="A31" s="17"/>
      <c r="B31" s="17"/>
      <c r="C31" s="220" t="s">
        <v>92</v>
      </c>
      <c r="D31" s="216">
        <v>2000</v>
      </c>
      <c r="E31" s="61"/>
      <c r="F31" s="62" t="s">
        <v>42</v>
      </c>
      <c r="G31" s="87">
        <v>8.5</v>
      </c>
      <c r="H31" s="87">
        <v>8</v>
      </c>
      <c r="I31" s="87">
        <v>8.7</v>
      </c>
      <c r="J31" s="87">
        <v>7.8</v>
      </c>
      <c r="K31" s="87">
        <v>8.2</v>
      </c>
      <c r="L31" s="87">
        <v>8.5</v>
      </c>
      <c r="M31" s="60">
        <f t="shared" si="2"/>
        <v>41.5</v>
      </c>
      <c r="N31" s="186">
        <v>30</v>
      </c>
      <c r="O31" s="219">
        <f t="shared" si="3"/>
        <v>12.45</v>
      </c>
      <c r="Q31" s="10"/>
    </row>
    <row r="32" spans="1:17" ht="15">
      <c r="A32" s="17"/>
      <c r="B32" s="17"/>
      <c r="C32" s="220" t="s">
        <v>93</v>
      </c>
      <c r="D32" s="216">
        <v>2000</v>
      </c>
      <c r="E32" s="61" t="s">
        <v>53</v>
      </c>
      <c r="F32" s="62" t="s">
        <v>43</v>
      </c>
      <c r="G32" s="87">
        <v>8.3</v>
      </c>
      <c r="H32" s="87">
        <v>7.8</v>
      </c>
      <c r="I32" s="87">
        <v>7.4</v>
      </c>
      <c r="J32" s="87">
        <v>8.2</v>
      </c>
      <c r="K32" s="87">
        <v>7.9</v>
      </c>
      <c r="L32" s="87">
        <v>7.9</v>
      </c>
      <c r="M32" s="60">
        <f t="shared" si="2"/>
        <v>39.75000000000001</v>
      </c>
      <c r="N32" s="186">
        <v>60</v>
      </c>
      <c r="O32" s="219">
        <f t="shared" si="3"/>
        <v>23.850000000000005</v>
      </c>
      <c r="Q32" s="10"/>
    </row>
    <row r="33" spans="1:17" ht="15">
      <c r="A33" s="17"/>
      <c r="B33" s="17"/>
      <c r="C33" s="220" t="s">
        <v>107</v>
      </c>
      <c r="D33" s="216">
        <v>2000</v>
      </c>
      <c r="E33" s="62"/>
      <c r="F33" s="62" t="s">
        <v>44</v>
      </c>
      <c r="G33" s="87">
        <v>8.5</v>
      </c>
      <c r="H33" s="87">
        <v>7.8</v>
      </c>
      <c r="I33" s="87">
        <v>7.3</v>
      </c>
      <c r="J33" s="87">
        <v>8.3</v>
      </c>
      <c r="K33" s="87">
        <v>7.8</v>
      </c>
      <c r="L33" s="87">
        <v>7.9</v>
      </c>
      <c r="M33" s="60">
        <f t="shared" si="2"/>
        <v>39.75</v>
      </c>
      <c r="N33" s="186">
        <v>30</v>
      </c>
      <c r="O33" s="219">
        <f t="shared" si="3"/>
        <v>11.924999999999999</v>
      </c>
      <c r="Q33" s="10"/>
    </row>
    <row r="34" spans="1:17" ht="15">
      <c r="A34" s="17"/>
      <c r="B34" s="17"/>
      <c r="C34" s="220" t="s">
        <v>95</v>
      </c>
      <c r="D34" s="216">
        <v>1999</v>
      </c>
      <c r="E34" s="62"/>
      <c r="F34" s="62" t="s">
        <v>45</v>
      </c>
      <c r="G34" s="87">
        <v>8.5</v>
      </c>
      <c r="H34" s="87">
        <v>7.9</v>
      </c>
      <c r="I34" s="87">
        <v>7.5</v>
      </c>
      <c r="J34" s="87">
        <v>8.3</v>
      </c>
      <c r="K34" s="87">
        <v>7.9</v>
      </c>
      <c r="L34" s="87">
        <v>8.1</v>
      </c>
      <c r="M34" s="60">
        <f t="shared" si="2"/>
        <v>40.25</v>
      </c>
      <c r="N34" s="63">
        <v>10</v>
      </c>
      <c r="O34" s="219">
        <f t="shared" si="3"/>
        <v>4.025</v>
      </c>
      <c r="Q34" s="10"/>
    </row>
    <row r="35" spans="1:17" ht="15">
      <c r="A35" s="17"/>
      <c r="B35" s="17"/>
      <c r="C35" s="220" t="s">
        <v>96</v>
      </c>
      <c r="D35" s="216">
        <v>1999</v>
      </c>
      <c r="E35" s="62"/>
      <c r="F35" s="62"/>
      <c r="G35" s="87"/>
      <c r="H35" s="87"/>
      <c r="I35" s="87"/>
      <c r="J35" s="87"/>
      <c r="K35" s="87"/>
      <c r="L35" s="87"/>
      <c r="M35" s="60"/>
      <c r="N35" s="63"/>
      <c r="O35" s="219"/>
      <c r="Q35" s="10"/>
    </row>
    <row r="36" spans="1:17" ht="15">
      <c r="A36" s="17"/>
      <c r="B36" s="17"/>
      <c r="C36" s="220" t="s">
        <v>76</v>
      </c>
      <c r="D36" s="216">
        <v>1999</v>
      </c>
      <c r="E36" s="62"/>
      <c r="F36" s="62"/>
      <c r="G36" s="87"/>
      <c r="H36" s="87"/>
      <c r="I36" s="87"/>
      <c r="J36" s="87"/>
      <c r="K36" s="87"/>
      <c r="L36" s="87"/>
      <c r="M36" s="60"/>
      <c r="N36" s="63"/>
      <c r="O36" s="219"/>
      <c r="Q36" s="10"/>
    </row>
    <row r="37" spans="1:17" ht="15">
      <c r="A37" s="17"/>
      <c r="B37" s="17"/>
      <c r="C37" s="220" t="s">
        <v>85</v>
      </c>
      <c r="D37" s="216">
        <v>2000</v>
      </c>
      <c r="E37" s="62"/>
      <c r="F37" s="62"/>
      <c r="G37" s="87"/>
      <c r="H37" s="87"/>
      <c r="I37" s="87"/>
      <c r="J37" s="87"/>
      <c r="K37" s="87"/>
      <c r="L37" s="87"/>
      <c r="M37" s="60"/>
      <c r="N37" s="63"/>
      <c r="O37" s="219"/>
      <c r="Q37" s="10"/>
    </row>
    <row r="38" spans="1:17" ht="15">
      <c r="A38" s="17"/>
      <c r="B38" s="17"/>
      <c r="C38" s="220" t="s">
        <v>97</v>
      </c>
      <c r="D38" s="216">
        <v>2000</v>
      </c>
      <c r="E38" s="62"/>
      <c r="F38" s="62"/>
      <c r="G38" s="87"/>
      <c r="H38" s="87"/>
      <c r="I38" s="87"/>
      <c r="J38" s="87"/>
      <c r="K38" s="87"/>
      <c r="L38" s="87"/>
      <c r="M38" s="60"/>
      <c r="N38" s="63"/>
      <c r="O38" s="219"/>
      <c r="Q38" s="10"/>
    </row>
    <row r="39" spans="1:17" ht="15">
      <c r="A39" s="17"/>
      <c r="B39" s="17"/>
      <c r="C39" s="220" t="s">
        <v>98</v>
      </c>
      <c r="D39" s="216">
        <v>2000</v>
      </c>
      <c r="E39" s="62"/>
      <c r="F39" s="62"/>
      <c r="G39" s="87"/>
      <c r="H39" s="87"/>
      <c r="I39" s="87"/>
      <c r="J39" s="87"/>
      <c r="K39" s="87"/>
      <c r="L39" s="87"/>
      <c r="M39" s="60"/>
      <c r="N39" s="63"/>
      <c r="O39" s="219"/>
      <c r="Q39" s="10"/>
    </row>
    <row r="40" spans="1:17" ht="12.75">
      <c r="A40" s="17"/>
      <c r="B40" s="17"/>
      <c r="C40" s="18"/>
      <c r="D40" s="18"/>
      <c r="E40" s="62"/>
      <c r="F40" s="62"/>
      <c r="G40" s="62"/>
      <c r="H40" s="62"/>
      <c r="I40" s="188"/>
      <c r="J40" s="189" t="s">
        <v>46</v>
      </c>
      <c r="K40" s="189"/>
      <c r="L40" s="189"/>
      <c r="M40" s="190"/>
      <c r="N40" s="63"/>
      <c r="O40" s="221">
        <f>O29+O30+O31+O32+O33+O34-L40</f>
        <v>81.03750000000001</v>
      </c>
      <c r="Q40" s="10"/>
    </row>
    <row r="41" spans="1:17" ht="15">
      <c r="A41" s="17">
        <v>3</v>
      </c>
      <c r="B41" s="17">
        <v>1</v>
      </c>
      <c r="C41" s="215" t="s">
        <v>87</v>
      </c>
      <c r="D41" s="222"/>
      <c r="E41" s="217" t="s">
        <v>49</v>
      </c>
      <c r="F41" s="218" t="s">
        <v>40</v>
      </c>
      <c r="G41" s="87">
        <v>8</v>
      </c>
      <c r="H41" s="87">
        <v>8.4</v>
      </c>
      <c r="I41" s="87">
        <v>7.3</v>
      </c>
      <c r="J41" s="87">
        <v>7</v>
      </c>
      <c r="K41" s="87">
        <v>7.4</v>
      </c>
      <c r="L41" s="87">
        <v>8.2</v>
      </c>
      <c r="M41" s="60">
        <f aca="true" t="shared" si="4" ref="M41:M46">((SUM(G41:L41)-MAX(G41:L41)-MIN(G41:L41)))/4*5</f>
        <v>38.625</v>
      </c>
      <c r="N41" s="186">
        <v>40</v>
      </c>
      <c r="O41" s="219">
        <f aca="true" t="shared" si="5" ref="O41:O46">M41*N41%</f>
        <v>15.450000000000001</v>
      </c>
      <c r="Q41" s="10"/>
    </row>
    <row r="42" spans="1:17" ht="15">
      <c r="A42" s="17"/>
      <c r="B42" s="17"/>
      <c r="C42" s="220" t="s">
        <v>115</v>
      </c>
      <c r="D42" s="216">
        <v>1998</v>
      </c>
      <c r="E42" s="62"/>
      <c r="F42" s="62" t="s">
        <v>41</v>
      </c>
      <c r="G42" s="87">
        <v>8</v>
      </c>
      <c r="H42" s="87">
        <v>8.4</v>
      </c>
      <c r="I42" s="87">
        <v>7.5</v>
      </c>
      <c r="J42" s="87">
        <v>7.1</v>
      </c>
      <c r="K42" s="87">
        <v>7.5</v>
      </c>
      <c r="L42" s="87">
        <v>8.2</v>
      </c>
      <c r="M42" s="60">
        <f t="shared" si="4"/>
        <v>39</v>
      </c>
      <c r="N42" s="186">
        <v>30</v>
      </c>
      <c r="O42" s="219">
        <f t="shared" si="5"/>
        <v>11.7</v>
      </c>
      <c r="Q42" s="10"/>
    </row>
    <row r="43" spans="1:17" ht="15">
      <c r="A43" s="17"/>
      <c r="B43" s="17"/>
      <c r="C43" s="220" t="s">
        <v>91</v>
      </c>
      <c r="D43" s="216">
        <v>1999</v>
      </c>
      <c r="E43" s="61"/>
      <c r="F43" s="62" t="s">
        <v>42</v>
      </c>
      <c r="G43" s="87">
        <v>8.1</v>
      </c>
      <c r="H43" s="87">
        <v>8.4</v>
      </c>
      <c r="I43" s="87">
        <v>7.5</v>
      </c>
      <c r="J43" s="87">
        <v>7</v>
      </c>
      <c r="K43" s="87">
        <v>7.6</v>
      </c>
      <c r="L43" s="87">
        <v>8.1</v>
      </c>
      <c r="M43" s="60">
        <f t="shared" si="4"/>
        <v>39.12500000000001</v>
      </c>
      <c r="N43" s="186">
        <v>30</v>
      </c>
      <c r="O43" s="219">
        <f t="shared" si="5"/>
        <v>11.737500000000002</v>
      </c>
      <c r="Q43" s="10"/>
    </row>
    <row r="44" spans="1:17" ht="15">
      <c r="A44" s="17"/>
      <c r="B44" s="17"/>
      <c r="C44" s="220" t="s">
        <v>90</v>
      </c>
      <c r="D44" s="216">
        <v>1999</v>
      </c>
      <c r="E44" s="61" t="s">
        <v>53</v>
      </c>
      <c r="F44" s="62" t="s">
        <v>43</v>
      </c>
      <c r="G44" s="87">
        <v>8.4</v>
      </c>
      <c r="H44" s="87">
        <v>7.6</v>
      </c>
      <c r="I44" s="87">
        <v>6.3</v>
      </c>
      <c r="J44" s="87">
        <v>7.8</v>
      </c>
      <c r="K44" s="87">
        <v>7.9</v>
      </c>
      <c r="L44" s="87">
        <v>7.2</v>
      </c>
      <c r="M44" s="60">
        <f t="shared" si="4"/>
        <v>38.12500000000001</v>
      </c>
      <c r="N44" s="186">
        <v>60</v>
      </c>
      <c r="O44" s="219">
        <f t="shared" si="5"/>
        <v>22.875000000000004</v>
      </c>
      <c r="Q44" s="10"/>
    </row>
    <row r="45" spans="1:17" ht="15">
      <c r="A45" s="17"/>
      <c r="B45" s="17"/>
      <c r="C45" s="220" t="s">
        <v>89</v>
      </c>
      <c r="D45" s="216">
        <v>2000</v>
      </c>
      <c r="E45" s="62"/>
      <c r="F45" s="62" t="s">
        <v>44</v>
      </c>
      <c r="G45" s="87">
        <v>8.3</v>
      </c>
      <c r="H45" s="87">
        <v>7.7</v>
      </c>
      <c r="I45" s="187" t="s">
        <v>140</v>
      </c>
      <c r="J45" s="87">
        <v>7.9</v>
      </c>
      <c r="K45" s="87">
        <v>7.8</v>
      </c>
      <c r="L45" s="87">
        <v>7.4</v>
      </c>
      <c r="M45" s="60">
        <f t="shared" si="4"/>
        <v>29.25</v>
      </c>
      <c r="N45" s="186">
        <v>30</v>
      </c>
      <c r="O45" s="219">
        <f t="shared" si="5"/>
        <v>8.775</v>
      </c>
      <c r="Q45" s="10"/>
    </row>
    <row r="46" spans="1:17" ht="15">
      <c r="A46" s="17"/>
      <c r="B46" s="17"/>
      <c r="C46" s="220" t="s">
        <v>88</v>
      </c>
      <c r="D46" s="216">
        <v>2000</v>
      </c>
      <c r="E46" s="62"/>
      <c r="F46" s="62" t="s">
        <v>45</v>
      </c>
      <c r="G46" s="87">
        <v>8.4</v>
      </c>
      <c r="H46" s="87">
        <v>7.7</v>
      </c>
      <c r="I46" s="87">
        <v>6.5</v>
      </c>
      <c r="J46" s="87">
        <v>7.9</v>
      </c>
      <c r="K46" s="87">
        <v>8</v>
      </c>
      <c r="L46" s="87">
        <v>7.5</v>
      </c>
      <c r="M46" s="60">
        <f t="shared" si="4"/>
        <v>38.875</v>
      </c>
      <c r="N46" s="63">
        <v>10</v>
      </c>
      <c r="O46" s="219">
        <f t="shared" si="5"/>
        <v>3.8875</v>
      </c>
      <c r="Q46" s="10"/>
    </row>
    <row r="47" spans="1:17" ht="15">
      <c r="A47" s="17"/>
      <c r="B47" s="17"/>
      <c r="C47" s="220" t="s">
        <v>117</v>
      </c>
      <c r="D47" s="216">
        <v>2000</v>
      </c>
      <c r="E47" s="62"/>
      <c r="F47" s="62"/>
      <c r="G47" s="62"/>
      <c r="H47" s="62"/>
      <c r="I47" s="188"/>
      <c r="J47" s="189" t="s">
        <v>46</v>
      </c>
      <c r="K47" s="189"/>
      <c r="L47" s="189"/>
      <c r="M47" s="190"/>
      <c r="N47" s="63"/>
      <c r="O47" s="221">
        <f>O41+O42+O43+O44+O45+O46-L47</f>
        <v>74.42500000000001</v>
      </c>
      <c r="Q47" s="10"/>
    </row>
    <row r="48" spans="1:1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Q48" s="10"/>
    </row>
    <row r="49" spans="1:1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Q49" s="10"/>
    </row>
    <row r="50" spans="1:1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Q50" s="10"/>
    </row>
    <row r="51" ht="12.75">
      <c r="Q51" s="10"/>
    </row>
    <row r="52" ht="12.75">
      <c r="Q52" s="10"/>
    </row>
    <row r="53" ht="12.75">
      <c r="Q53" s="10"/>
    </row>
    <row r="54" ht="12.75">
      <c r="Q54" s="10"/>
    </row>
    <row r="55" ht="12.75">
      <c r="Q55" s="10"/>
    </row>
    <row r="56" ht="12.75">
      <c r="Q56" s="10"/>
    </row>
    <row r="57" ht="12.75">
      <c r="Q57" s="10"/>
    </row>
  </sheetData>
  <sheetProtection/>
  <printOptions/>
  <pageMargins left="0.14" right="0.14" top="0.23" bottom="0.44" header="0.31" footer="0.1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8"/>
  <sheetViews>
    <sheetView zoomScale="61" zoomScaleNormal="61" zoomScalePageLayoutView="0" workbookViewId="0" topLeftCell="A1">
      <selection activeCell="A1" sqref="A1:IV9"/>
    </sheetView>
  </sheetViews>
  <sheetFormatPr defaultColWidth="9.00390625" defaultRowHeight="12.75"/>
  <cols>
    <col min="2" max="2" width="11.875" style="193" customWidth="1"/>
    <col min="3" max="3" width="25.50390625" style="191" bestFit="1" customWidth="1"/>
    <col min="4" max="4" width="8.625" style="191" customWidth="1"/>
    <col min="5" max="5" width="18.875" style="191" customWidth="1"/>
    <col min="6" max="6" width="9.50390625" style="0" bestFit="1" customWidth="1"/>
    <col min="7" max="7" width="9.00390625" style="0" bestFit="1" customWidth="1"/>
    <col min="8" max="14" width="4.625" style="0" customWidth="1"/>
    <col min="15" max="15" width="9.00390625" style="0" bestFit="1" customWidth="1"/>
    <col min="16" max="16" width="2.625" style="0" bestFit="1" customWidth="1"/>
    <col min="17" max="19" width="9.00390625" style="0" bestFit="1" customWidth="1"/>
  </cols>
  <sheetData>
    <row r="1" spans="1:18" s="10" customFormat="1" ht="15">
      <c r="A1" s="21"/>
      <c r="B1" s="155" t="s">
        <v>109</v>
      </c>
      <c r="C1" s="82"/>
      <c r="D1" s="157"/>
      <c r="E1" s="157"/>
      <c r="F1" s="168"/>
      <c r="G1" s="14"/>
      <c r="H1" s="14"/>
      <c r="I1" s="65"/>
      <c r="J1" s="65"/>
      <c r="K1" s="14"/>
      <c r="L1" s="14"/>
      <c r="M1" s="65"/>
      <c r="N1" s="65"/>
      <c r="O1" s="29"/>
      <c r="P1" s="20"/>
      <c r="Q1" s="67"/>
      <c r="R1" s="66"/>
    </row>
    <row r="2" spans="1:18" s="10" customFormat="1" ht="15">
      <c r="A2" s="21"/>
      <c r="B2" s="155" t="s">
        <v>108</v>
      </c>
      <c r="C2" s="83"/>
      <c r="D2" s="175"/>
      <c r="E2" s="161"/>
      <c r="F2" s="168"/>
      <c r="G2" s="14"/>
      <c r="H2" s="14"/>
      <c r="I2" s="65"/>
      <c r="J2" s="65"/>
      <c r="K2" s="14"/>
      <c r="L2" s="14"/>
      <c r="M2" s="65"/>
      <c r="N2" s="65"/>
      <c r="O2" s="29"/>
      <c r="P2" s="20"/>
      <c r="Q2" s="67"/>
      <c r="R2" s="66"/>
    </row>
    <row r="3" spans="1:18" s="10" customFormat="1" ht="15">
      <c r="A3" s="21"/>
      <c r="B3" s="155"/>
      <c r="C3" s="82"/>
      <c r="D3" s="157"/>
      <c r="E3" s="162"/>
      <c r="F3" s="168"/>
      <c r="G3" s="14"/>
      <c r="H3" s="14"/>
      <c r="I3" s="65"/>
      <c r="J3" s="65"/>
      <c r="K3" s="14"/>
      <c r="L3" s="14"/>
      <c r="M3" s="65"/>
      <c r="N3" s="65"/>
      <c r="O3" s="29"/>
      <c r="P3" s="20"/>
      <c r="Q3" s="67"/>
      <c r="R3" s="66"/>
    </row>
    <row r="4" spans="1:18" s="10" customFormat="1" ht="15">
      <c r="A4" s="21"/>
      <c r="B4" s="155" t="s">
        <v>57</v>
      </c>
      <c r="C4" s="83"/>
      <c r="D4" s="162"/>
      <c r="E4" s="161" t="s">
        <v>69</v>
      </c>
      <c r="F4" s="168"/>
      <c r="G4" s="14"/>
      <c r="H4" s="14"/>
      <c r="I4" s="65"/>
      <c r="J4" s="65"/>
      <c r="K4" s="14"/>
      <c r="L4" s="14"/>
      <c r="M4" s="65"/>
      <c r="N4" s="65"/>
      <c r="O4" s="29"/>
      <c r="P4" s="20"/>
      <c r="Q4" s="67"/>
      <c r="R4" s="66"/>
    </row>
    <row r="5" spans="1:18" s="10" customFormat="1" ht="15">
      <c r="A5" s="21"/>
      <c r="B5" s="155"/>
      <c r="C5" s="82"/>
      <c r="D5" s="157"/>
      <c r="E5" s="157"/>
      <c r="F5" s="168"/>
      <c r="G5" s="14"/>
      <c r="H5" s="14"/>
      <c r="I5" s="65"/>
      <c r="J5" s="65"/>
      <c r="K5" s="14"/>
      <c r="L5" s="14"/>
      <c r="M5" s="65"/>
      <c r="N5" s="65"/>
      <c r="O5" s="29"/>
      <c r="P5" s="20"/>
      <c r="Q5" s="67"/>
      <c r="R5" s="66"/>
    </row>
    <row r="6" spans="1:18" s="10" customFormat="1" ht="15">
      <c r="A6" s="21"/>
      <c r="B6" s="155" t="s">
        <v>122</v>
      </c>
      <c r="C6" s="82"/>
      <c r="D6" s="176"/>
      <c r="E6" s="159"/>
      <c r="F6" s="168"/>
      <c r="G6" s="14"/>
      <c r="H6" s="14"/>
      <c r="I6" s="65"/>
      <c r="J6" s="65"/>
      <c r="K6" s="14"/>
      <c r="L6" s="14"/>
      <c r="M6" s="65"/>
      <c r="N6" s="65"/>
      <c r="O6" s="29"/>
      <c r="P6" s="20"/>
      <c r="Q6" s="67"/>
      <c r="R6" s="66"/>
    </row>
    <row r="7" spans="1:18" s="10" customFormat="1" ht="15">
      <c r="A7" s="21"/>
      <c r="B7" s="82"/>
      <c r="C7" s="155"/>
      <c r="D7" s="176"/>
      <c r="E7" s="159"/>
      <c r="F7" s="168"/>
      <c r="G7" s="14"/>
      <c r="H7" s="14"/>
      <c r="I7" s="65"/>
      <c r="J7" s="65"/>
      <c r="K7" s="14"/>
      <c r="L7" s="14"/>
      <c r="M7" s="65"/>
      <c r="N7" s="65"/>
      <c r="O7" s="29"/>
      <c r="P7" s="20"/>
      <c r="Q7" s="67"/>
      <c r="R7" s="66"/>
    </row>
    <row r="8" spans="1:18" s="10" customFormat="1" ht="15">
      <c r="A8" s="21"/>
      <c r="B8" s="82"/>
      <c r="C8" s="164" t="s">
        <v>110</v>
      </c>
      <c r="D8" s="177"/>
      <c r="E8" s="223" t="s">
        <v>111</v>
      </c>
      <c r="F8" s="168"/>
      <c r="G8" s="14"/>
      <c r="H8" s="14"/>
      <c r="I8" s="65"/>
      <c r="J8" s="65"/>
      <c r="K8" s="14"/>
      <c r="L8" s="14"/>
      <c r="M8" s="65"/>
      <c r="N8" s="65"/>
      <c r="O8" s="29"/>
      <c r="P8" s="20"/>
      <c r="Q8" s="67"/>
      <c r="R8" s="66"/>
    </row>
    <row r="9" spans="1:18" s="10" customFormat="1" ht="15">
      <c r="A9" s="21"/>
      <c r="B9" s="82"/>
      <c r="C9" s="164" t="s">
        <v>63</v>
      </c>
      <c r="D9" s="177"/>
      <c r="E9" s="223" t="s">
        <v>64</v>
      </c>
      <c r="F9" s="168"/>
      <c r="G9" s="14"/>
      <c r="H9" s="14"/>
      <c r="I9" s="65"/>
      <c r="J9" s="65"/>
      <c r="K9" s="14"/>
      <c r="L9" s="14"/>
      <c r="M9" s="65"/>
      <c r="N9" s="65"/>
      <c r="O9" s="29"/>
      <c r="P9" s="20"/>
      <c r="Q9" s="67"/>
      <c r="R9" s="66"/>
    </row>
    <row r="10" spans="1:5" ht="12.75">
      <c r="A10" s="21" t="s">
        <v>23</v>
      </c>
      <c r="B10" s="13"/>
      <c r="C10" s="14"/>
      <c r="D10" s="68"/>
      <c r="E10" s="21" t="s">
        <v>24</v>
      </c>
    </row>
    <row r="11" spans="1:5" ht="12.75">
      <c r="A11" s="198">
        <v>1</v>
      </c>
      <c r="B11" s="197" t="s">
        <v>128</v>
      </c>
      <c r="D11" s="198">
        <v>1</v>
      </c>
      <c r="E11" s="197" t="s">
        <v>128</v>
      </c>
    </row>
    <row r="12" spans="1:5" ht="12.75">
      <c r="A12" s="198">
        <v>2</v>
      </c>
      <c r="B12" s="197" t="s">
        <v>136</v>
      </c>
      <c r="D12" s="198">
        <v>2</v>
      </c>
      <c r="E12" s="197" t="s">
        <v>136</v>
      </c>
    </row>
    <row r="13" spans="1:5" ht="12.75">
      <c r="A13" s="198">
        <v>3</v>
      </c>
      <c r="B13" s="197" t="s">
        <v>126</v>
      </c>
      <c r="D13" s="198">
        <v>3</v>
      </c>
      <c r="E13" s="197" t="s">
        <v>126</v>
      </c>
    </row>
    <row r="14" spans="1:5" ht="12.75">
      <c r="A14" s="198">
        <v>4</v>
      </c>
      <c r="B14" s="197" t="s">
        <v>132</v>
      </c>
      <c r="D14" s="198">
        <v>4</v>
      </c>
      <c r="E14" s="197" t="s">
        <v>132</v>
      </c>
    </row>
    <row r="15" spans="1:5" ht="12.75">
      <c r="A15" s="198">
        <v>5</v>
      </c>
      <c r="B15" s="197" t="s">
        <v>135</v>
      </c>
      <c r="D15" s="198">
        <v>5</v>
      </c>
      <c r="E15" s="197" t="s">
        <v>135</v>
      </c>
    </row>
    <row r="16" spans="1:5" ht="12.75">
      <c r="A16" s="198">
        <v>6</v>
      </c>
      <c r="B16" s="197" t="s">
        <v>141</v>
      </c>
      <c r="D16" s="198">
        <v>6</v>
      </c>
      <c r="E16" s="197" t="s">
        <v>141</v>
      </c>
    </row>
    <row r="17" spans="2:4" ht="18.75" customHeight="1">
      <c r="B17" s="246"/>
      <c r="C17" s="246"/>
      <c r="D17" s="246"/>
    </row>
    <row r="18" spans="1:19" s="45" customFormat="1" ht="13.5" thickBot="1">
      <c r="A18" s="59" t="s">
        <v>31</v>
      </c>
      <c r="B18" s="125" t="s">
        <v>32</v>
      </c>
      <c r="C18" s="59" t="s">
        <v>47</v>
      </c>
      <c r="D18" s="59" t="s">
        <v>15</v>
      </c>
      <c r="E18" s="59" t="s">
        <v>33</v>
      </c>
      <c r="F18" s="59" t="s">
        <v>67</v>
      </c>
      <c r="G18" s="59" t="s">
        <v>68</v>
      </c>
      <c r="H18" s="59">
        <v>1</v>
      </c>
      <c r="I18" s="59">
        <v>2</v>
      </c>
      <c r="J18" s="59">
        <v>3</v>
      </c>
      <c r="K18" s="59">
        <v>4</v>
      </c>
      <c r="L18" s="59">
        <v>5</v>
      </c>
      <c r="M18" s="59">
        <v>6</v>
      </c>
      <c r="N18" s="59">
        <v>7</v>
      </c>
      <c r="O18" s="131">
        <v>1</v>
      </c>
      <c r="P18" s="132" t="s">
        <v>37</v>
      </c>
      <c r="Q18" s="133" t="s">
        <v>38</v>
      </c>
      <c r="R18" s="44" t="s">
        <v>48</v>
      </c>
      <c r="S18" s="59" t="s">
        <v>21</v>
      </c>
    </row>
    <row r="19" spans="2:19" ht="15">
      <c r="B19" s="194">
        <v>1</v>
      </c>
      <c r="C19" s="170" t="s">
        <v>75</v>
      </c>
      <c r="D19" s="180">
        <v>2000</v>
      </c>
      <c r="E19" s="170" t="s">
        <v>119</v>
      </c>
      <c r="F19" s="171">
        <v>66.1101</v>
      </c>
      <c r="G19">
        <v>66.5595</v>
      </c>
      <c r="H19" s="14"/>
      <c r="I19" s="14"/>
      <c r="J19" s="17"/>
      <c r="K19" s="18"/>
      <c r="L19" s="18"/>
      <c r="M19" s="18"/>
      <c r="N19" s="18"/>
      <c r="O19" s="18">
        <v>84.4</v>
      </c>
      <c r="P19" s="19"/>
      <c r="Q19" s="65"/>
      <c r="R19" s="36"/>
      <c r="S19" s="37">
        <f>(G19+O19)/2</f>
        <v>75.47975</v>
      </c>
    </row>
    <row r="20" spans="2:19" ht="15">
      <c r="B20" s="194">
        <v>1</v>
      </c>
      <c r="C20" s="170" t="s">
        <v>78</v>
      </c>
      <c r="D20" s="180">
        <v>2000</v>
      </c>
      <c r="E20" s="170" t="s">
        <v>119</v>
      </c>
      <c r="F20" s="171">
        <v>67.0089</v>
      </c>
      <c r="G20">
        <f>(F19+F20)/2</f>
        <v>66.5595</v>
      </c>
      <c r="H20" s="14"/>
      <c r="I20" s="14"/>
      <c r="J20" s="17"/>
      <c r="K20" s="18"/>
      <c r="L20" s="18"/>
      <c r="M20" s="18"/>
      <c r="N20" s="18"/>
      <c r="O20" s="38">
        <f>Q21+Q22+Q23+Q24+Q25+Q26+Q27</f>
        <v>84.4</v>
      </c>
      <c r="P20" s="19"/>
      <c r="Q20" s="65"/>
      <c r="R20" s="36">
        <f>O20/2</f>
        <v>42.2</v>
      </c>
      <c r="S20" s="39">
        <f>R20+G20/2</f>
        <v>75.47975</v>
      </c>
    </row>
    <row r="21" spans="2:19" ht="15">
      <c r="B21" s="194"/>
      <c r="C21" s="170"/>
      <c r="D21" s="180"/>
      <c r="E21" s="170"/>
      <c r="F21" s="25" t="s">
        <v>49</v>
      </c>
      <c r="G21" s="17" t="s">
        <v>40</v>
      </c>
      <c r="H21" s="27">
        <v>8.6</v>
      </c>
      <c r="I21" s="27">
        <v>8.3</v>
      </c>
      <c r="J21" s="27">
        <v>8.3</v>
      </c>
      <c r="K21" s="27">
        <v>8.5</v>
      </c>
      <c r="L21" s="27">
        <v>8.2</v>
      </c>
      <c r="M21" s="27">
        <v>8.2</v>
      </c>
      <c r="N21" s="27"/>
      <c r="O21" s="28">
        <f aca="true" t="shared" si="0" ref="O21:O26">(SUM(H21:N21)-MAX(H21:N21)-MIN(H21:N21))/4*5</f>
        <v>41.625000000000014</v>
      </c>
      <c r="P21" s="29">
        <v>40</v>
      </c>
      <c r="Q21" s="209">
        <f aca="true" t="shared" si="1" ref="Q21:Q26">O21*P21%</f>
        <v>16.650000000000006</v>
      </c>
      <c r="R21" s="36"/>
      <c r="S21" s="31"/>
    </row>
    <row r="22" spans="2:19" ht="15">
      <c r="B22" s="194"/>
      <c r="C22" s="170"/>
      <c r="D22" s="180"/>
      <c r="E22" s="170"/>
      <c r="F22" s="17"/>
      <c r="G22" s="17" t="s">
        <v>41</v>
      </c>
      <c r="H22" s="17">
        <v>8.5</v>
      </c>
      <c r="I22" s="27">
        <v>8.5</v>
      </c>
      <c r="J22" s="27">
        <v>8.4</v>
      </c>
      <c r="K22" s="27">
        <v>8.6</v>
      </c>
      <c r="L22" s="27">
        <v>8.2</v>
      </c>
      <c r="M22" s="27">
        <v>8.1</v>
      </c>
      <c r="N22" s="27"/>
      <c r="O22" s="28">
        <f t="shared" si="0"/>
        <v>42</v>
      </c>
      <c r="P22" s="29">
        <v>30</v>
      </c>
      <c r="Q22" s="209">
        <f t="shared" si="1"/>
        <v>12.6</v>
      </c>
      <c r="R22" s="36"/>
      <c r="S22" s="31"/>
    </row>
    <row r="23" spans="2:19" ht="15">
      <c r="B23" s="194"/>
      <c r="C23" s="170"/>
      <c r="D23" s="180"/>
      <c r="E23" s="170"/>
      <c r="F23" s="17"/>
      <c r="G23" s="17" t="s">
        <v>42</v>
      </c>
      <c r="H23" s="27">
        <v>8.6</v>
      </c>
      <c r="I23" s="27">
        <v>8.4</v>
      </c>
      <c r="J23" s="27">
        <v>8.4</v>
      </c>
      <c r="K23" s="27">
        <v>8.7</v>
      </c>
      <c r="L23" s="27">
        <v>8.2</v>
      </c>
      <c r="M23" s="27">
        <v>8.1</v>
      </c>
      <c r="N23" s="27"/>
      <c r="O23" s="28">
        <f t="shared" si="0"/>
        <v>42</v>
      </c>
      <c r="P23" s="29">
        <v>30</v>
      </c>
      <c r="Q23" s="209">
        <f t="shared" si="1"/>
        <v>12.6</v>
      </c>
      <c r="R23" s="36"/>
      <c r="S23" s="31"/>
    </row>
    <row r="24" spans="2:19" ht="15">
      <c r="B24" s="194"/>
      <c r="C24" s="170"/>
      <c r="D24" s="180"/>
      <c r="E24" s="170"/>
      <c r="F24" s="25" t="s">
        <v>50</v>
      </c>
      <c r="G24" s="17" t="s">
        <v>43</v>
      </c>
      <c r="H24" s="27">
        <v>8.6</v>
      </c>
      <c r="I24" s="27">
        <v>8.6</v>
      </c>
      <c r="J24" s="27">
        <v>8.6</v>
      </c>
      <c r="K24" s="27">
        <v>8.6</v>
      </c>
      <c r="L24" s="27">
        <v>8.2</v>
      </c>
      <c r="M24" s="27">
        <v>8.3</v>
      </c>
      <c r="N24" s="27"/>
      <c r="O24" s="28">
        <f t="shared" si="0"/>
        <v>42.62499999999999</v>
      </c>
      <c r="P24" s="29">
        <v>50</v>
      </c>
      <c r="Q24" s="209">
        <f t="shared" si="1"/>
        <v>21.312499999999996</v>
      </c>
      <c r="R24" s="36"/>
      <c r="S24" s="31"/>
    </row>
    <row r="25" spans="2:19" ht="15">
      <c r="B25" s="194"/>
      <c r="C25" s="170"/>
      <c r="D25" s="180"/>
      <c r="E25" s="170"/>
      <c r="F25" s="17"/>
      <c r="G25" s="17" t="s">
        <v>44</v>
      </c>
      <c r="H25" s="27">
        <v>8.7</v>
      </c>
      <c r="I25" s="27">
        <v>8.4</v>
      </c>
      <c r="J25" s="27">
        <v>8.6</v>
      </c>
      <c r="K25" s="27">
        <v>8.6</v>
      </c>
      <c r="L25" s="27">
        <v>8.3</v>
      </c>
      <c r="M25" s="27">
        <v>8.2</v>
      </c>
      <c r="N25" s="27"/>
      <c r="O25" s="28">
        <f t="shared" si="0"/>
        <v>42.37500000000001</v>
      </c>
      <c r="P25" s="29">
        <v>30</v>
      </c>
      <c r="Q25" s="209">
        <f t="shared" si="1"/>
        <v>12.712500000000002</v>
      </c>
      <c r="R25" s="36"/>
      <c r="S25" s="31"/>
    </row>
    <row r="26" spans="2:19" ht="15">
      <c r="B26" s="194"/>
      <c r="C26" s="170"/>
      <c r="D26" s="180"/>
      <c r="E26" s="170"/>
      <c r="F26" s="17"/>
      <c r="G26" s="17" t="s">
        <v>45</v>
      </c>
      <c r="H26" s="27">
        <v>8.6</v>
      </c>
      <c r="I26" s="27">
        <v>8.6</v>
      </c>
      <c r="J26" s="27">
        <v>8.6</v>
      </c>
      <c r="K26" s="27">
        <v>8.7</v>
      </c>
      <c r="L26" s="27">
        <v>8.3</v>
      </c>
      <c r="M26" s="27">
        <v>8.2</v>
      </c>
      <c r="N26" s="27"/>
      <c r="O26" s="28">
        <f t="shared" si="0"/>
        <v>42.62499999999999</v>
      </c>
      <c r="P26" s="30">
        <v>20</v>
      </c>
      <c r="Q26" s="209">
        <f t="shared" si="1"/>
        <v>8.524999999999999</v>
      </c>
      <c r="R26" s="36"/>
      <c r="S26" s="31"/>
    </row>
    <row r="27" spans="2:19" ht="15.75" thickBot="1">
      <c r="B27" s="194"/>
      <c r="C27" s="170"/>
      <c r="D27" s="180"/>
      <c r="E27" s="170"/>
      <c r="F27" s="171"/>
      <c r="H27" s="41"/>
      <c r="I27" s="41"/>
      <c r="J27" s="42"/>
      <c r="K27" s="41"/>
      <c r="L27" s="41"/>
      <c r="M27" s="41"/>
      <c r="N27" s="41"/>
      <c r="O27" s="43" t="s">
        <v>46</v>
      </c>
      <c r="P27" s="43"/>
      <c r="Q27" s="43"/>
      <c r="R27" s="44"/>
      <c r="S27" s="40"/>
    </row>
    <row r="28" spans="2:19" ht="15.75" thickBot="1">
      <c r="B28" s="194"/>
      <c r="C28" s="170"/>
      <c r="D28" s="180"/>
      <c r="E28" s="170"/>
      <c r="F28" s="171"/>
      <c r="H28" s="59">
        <v>1</v>
      </c>
      <c r="I28" s="59">
        <v>2</v>
      </c>
      <c r="J28" s="59">
        <v>3</v>
      </c>
      <c r="K28" s="59">
        <v>4</v>
      </c>
      <c r="L28" s="59">
        <v>5</v>
      </c>
      <c r="M28" s="59">
        <v>6</v>
      </c>
      <c r="N28" s="59">
        <v>7</v>
      </c>
      <c r="O28" s="131">
        <v>1</v>
      </c>
      <c r="P28" s="132" t="s">
        <v>37</v>
      </c>
      <c r="Q28" s="133" t="s">
        <v>38</v>
      </c>
      <c r="R28" s="44" t="s">
        <v>48</v>
      </c>
      <c r="S28" s="59" t="s">
        <v>21</v>
      </c>
    </row>
    <row r="29" spans="2:19" ht="15">
      <c r="B29" s="194">
        <v>2</v>
      </c>
      <c r="C29" s="170" t="s">
        <v>112</v>
      </c>
      <c r="D29" s="180">
        <v>2000</v>
      </c>
      <c r="E29" s="170" t="s">
        <v>119</v>
      </c>
      <c r="F29" s="171">
        <v>65.0804</v>
      </c>
      <c r="G29">
        <v>64.9747</v>
      </c>
      <c r="H29" s="14"/>
      <c r="I29" s="14"/>
      <c r="J29" s="17"/>
      <c r="K29" s="18"/>
      <c r="L29" s="18"/>
      <c r="M29" s="18"/>
      <c r="N29" s="18"/>
      <c r="O29" s="18">
        <v>81.5375</v>
      </c>
      <c r="P29" s="19"/>
      <c r="Q29" s="65"/>
      <c r="R29" s="36"/>
      <c r="S29" s="37">
        <f>(G29+O29)/2</f>
        <v>73.2561</v>
      </c>
    </row>
    <row r="30" spans="2:19" ht="15">
      <c r="B30" s="194">
        <v>2</v>
      </c>
      <c r="C30" s="170" t="s">
        <v>116</v>
      </c>
      <c r="D30" s="180">
        <v>1998</v>
      </c>
      <c r="E30" s="170" t="s">
        <v>119</v>
      </c>
      <c r="F30" s="171">
        <v>64.869</v>
      </c>
      <c r="G30">
        <f>(F29+F30)/2</f>
        <v>64.9747</v>
      </c>
      <c r="H30" s="14"/>
      <c r="I30" s="14"/>
      <c r="J30" s="17"/>
      <c r="K30" s="18"/>
      <c r="L30" s="18"/>
      <c r="M30" s="18"/>
      <c r="N30" s="18"/>
      <c r="O30" s="38">
        <f>Q31+Q32+Q33+Q34+Q35+Q36+Q37</f>
        <v>81.53750000000001</v>
      </c>
      <c r="P30" s="19"/>
      <c r="Q30" s="65"/>
      <c r="R30" s="36">
        <f>O30/2</f>
        <v>40.768750000000004</v>
      </c>
      <c r="S30" s="39">
        <f>R30+G30/2</f>
        <v>73.2561</v>
      </c>
    </row>
    <row r="31" spans="2:19" ht="15">
      <c r="B31" s="194"/>
      <c r="C31" s="170"/>
      <c r="D31" s="180"/>
      <c r="E31" s="170"/>
      <c r="F31" s="25" t="s">
        <v>49</v>
      </c>
      <c r="G31" s="17" t="s">
        <v>40</v>
      </c>
      <c r="H31" s="27">
        <v>8.1</v>
      </c>
      <c r="I31" s="27">
        <v>8.2</v>
      </c>
      <c r="J31" s="27">
        <v>7.8</v>
      </c>
      <c r="K31" s="27">
        <v>8.3</v>
      </c>
      <c r="L31" s="27">
        <v>8.1</v>
      </c>
      <c r="M31" s="27">
        <v>8</v>
      </c>
      <c r="N31" s="27"/>
      <c r="O31" s="28">
        <f aca="true" t="shared" si="2" ref="O31:O36">(SUM(H31:N31)-MAX(H31:N31)-MIN(H31:N31))/4*5</f>
        <v>40.50000000000001</v>
      </c>
      <c r="P31" s="29">
        <v>40</v>
      </c>
      <c r="Q31" s="209">
        <f aca="true" t="shared" si="3" ref="Q31:Q36">O31*P31%</f>
        <v>16.200000000000003</v>
      </c>
      <c r="R31" s="36"/>
      <c r="S31" s="31"/>
    </row>
    <row r="32" spans="2:19" ht="15">
      <c r="B32" s="194"/>
      <c r="C32" s="170"/>
      <c r="D32" s="180"/>
      <c r="E32" s="170"/>
      <c r="F32" s="17"/>
      <c r="G32" s="17" t="s">
        <v>41</v>
      </c>
      <c r="H32" s="17">
        <v>8.1</v>
      </c>
      <c r="I32" s="27">
        <v>8.4</v>
      </c>
      <c r="J32" s="27">
        <v>7.7</v>
      </c>
      <c r="K32" s="27">
        <v>8.3</v>
      </c>
      <c r="L32" s="27">
        <v>8.1</v>
      </c>
      <c r="M32" s="27">
        <v>8</v>
      </c>
      <c r="N32" s="27"/>
      <c r="O32" s="28">
        <f t="shared" si="2"/>
        <v>40.625</v>
      </c>
      <c r="P32" s="29">
        <v>30</v>
      </c>
      <c r="Q32" s="209">
        <f t="shared" si="3"/>
        <v>12.1875</v>
      </c>
      <c r="R32" s="36"/>
      <c r="S32" s="31"/>
    </row>
    <row r="33" spans="2:19" ht="15">
      <c r="B33" s="194"/>
      <c r="C33" s="170"/>
      <c r="D33" s="180"/>
      <c r="E33" s="170"/>
      <c r="F33" s="17"/>
      <c r="G33" s="17" t="s">
        <v>42</v>
      </c>
      <c r="H33" s="27">
        <v>8.3</v>
      </c>
      <c r="I33" s="27">
        <v>8</v>
      </c>
      <c r="J33" s="27">
        <v>7.8</v>
      </c>
      <c r="K33" s="27">
        <v>8.4</v>
      </c>
      <c r="L33" s="27">
        <v>8.3</v>
      </c>
      <c r="M33" s="27">
        <v>8</v>
      </c>
      <c r="N33" s="27"/>
      <c r="O33" s="28">
        <f t="shared" si="2"/>
        <v>40.75</v>
      </c>
      <c r="P33" s="29">
        <v>30</v>
      </c>
      <c r="Q33" s="209">
        <f t="shared" si="3"/>
        <v>12.225</v>
      </c>
      <c r="R33" s="36"/>
      <c r="S33" s="31"/>
    </row>
    <row r="34" spans="2:19" ht="15">
      <c r="B34" s="194"/>
      <c r="C34" s="170"/>
      <c r="D34" s="180"/>
      <c r="E34" s="170"/>
      <c r="F34" s="25" t="s">
        <v>50</v>
      </c>
      <c r="G34" s="17" t="s">
        <v>43</v>
      </c>
      <c r="H34" s="27">
        <v>8.2</v>
      </c>
      <c r="I34" s="27">
        <v>8.5</v>
      </c>
      <c r="J34" s="27">
        <v>7.8</v>
      </c>
      <c r="K34" s="27">
        <v>8.3</v>
      </c>
      <c r="L34" s="27">
        <v>8.2</v>
      </c>
      <c r="M34" s="27">
        <v>8.1</v>
      </c>
      <c r="N34" s="27"/>
      <c r="O34" s="28">
        <f t="shared" si="2"/>
        <v>41.00000000000001</v>
      </c>
      <c r="P34" s="29">
        <v>50</v>
      </c>
      <c r="Q34" s="209">
        <f t="shared" si="3"/>
        <v>20.500000000000004</v>
      </c>
      <c r="R34" s="36"/>
      <c r="S34" s="31"/>
    </row>
    <row r="35" spans="2:19" ht="15">
      <c r="B35" s="194"/>
      <c r="C35" s="170"/>
      <c r="D35" s="180"/>
      <c r="E35" s="170"/>
      <c r="F35" s="17"/>
      <c r="G35" s="17" t="s">
        <v>44</v>
      </c>
      <c r="H35" s="27">
        <v>8.1</v>
      </c>
      <c r="I35" s="27">
        <v>8.3</v>
      </c>
      <c r="J35" s="27">
        <v>7.8</v>
      </c>
      <c r="K35" s="27">
        <v>8.4</v>
      </c>
      <c r="L35" s="27">
        <v>8.2</v>
      </c>
      <c r="M35" s="27">
        <v>8</v>
      </c>
      <c r="N35" s="27"/>
      <c r="O35" s="28">
        <f t="shared" si="2"/>
        <v>40.75</v>
      </c>
      <c r="P35" s="29">
        <v>30</v>
      </c>
      <c r="Q35" s="209">
        <f t="shared" si="3"/>
        <v>12.225</v>
      </c>
      <c r="R35" s="36"/>
      <c r="S35" s="31"/>
    </row>
    <row r="36" spans="2:19" ht="15">
      <c r="B36" s="194"/>
      <c r="C36" s="170"/>
      <c r="D36" s="180"/>
      <c r="E36" s="170"/>
      <c r="F36" s="17"/>
      <c r="G36" s="17" t="s">
        <v>45</v>
      </c>
      <c r="H36" s="27">
        <v>8.1</v>
      </c>
      <c r="I36" s="27">
        <v>8.5</v>
      </c>
      <c r="J36" s="27">
        <v>7.8</v>
      </c>
      <c r="K36" s="27">
        <v>8.4</v>
      </c>
      <c r="L36" s="27">
        <v>8.2</v>
      </c>
      <c r="M36" s="27">
        <v>8.1</v>
      </c>
      <c r="N36" s="27"/>
      <c r="O36" s="28">
        <f t="shared" si="2"/>
        <v>41.00000000000001</v>
      </c>
      <c r="P36" s="30">
        <v>20</v>
      </c>
      <c r="Q36" s="209">
        <f t="shared" si="3"/>
        <v>8.200000000000001</v>
      </c>
      <c r="R36" s="36"/>
      <c r="S36" s="31"/>
    </row>
    <row r="37" spans="2:19" ht="15.75" thickBot="1">
      <c r="B37" s="194"/>
      <c r="C37" s="170"/>
      <c r="D37" s="180"/>
      <c r="E37" s="170"/>
      <c r="F37" s="171"/>
      <c r="H37" s="41"/>
      <c r="I37" s="41"/>
      <c r="J37" s="42"/>
      <c r="K37" s="41"/>
      <c r="L37" s="41"/>
      <c r="M37" s="41"/>
      <c r="N37" s="41"/>
      <c r="O37" s="43" t="s">
        <v>46</v>
      </c>
      <c r="P37" s="43"/>
      <c r="Q37" s="43"/>
      <c r="R37" s="44"/>
      <c r="S37" s="40"/>
    </row>
    <row r="38" spans="2:19" ht="15.75" thickBot="1">
      <c r="B38" s="194"/>
      <c r="C38" s="170"/>
      <c r="D38" s="180"/>
      <c r="E38" s="170"/>
      <c r="F38" s="171"/>
      <c r="H38" s="59">
        <v>1</v>
      </c>
      <c r="I38" s="59">
        <v>2</v>
      </c>
      <c r="J38" s="59">
        <v>3</v>
      </c>
      <c r="K38" s="59">
        <v>4</v>
      </c>
      <c r="L38" s="59">
        <v>5</v>
      </c>
      <c r="M38" s="59">
        <v>6</v>
      </c>
      <c r="N38" s="59">
        <v>7</v>
      </c>
      <c r="O38" s="131">
        <v>1</v>
      </c>
      <c r="P38" s="132" t="s">
        <v>37</v>
      </c>
      <c r="Q38" s="133" t="s">
        <v>38</v>
      </c>
      <c r="R38" s="44" t="s">
        <v>48</v>
      </c>
      <c r="S38" s="59" t="s">
        <v>21</v>
      </c>
    </row>
    <row r="39" spans="2:19" ht="15">
      <c r="B39" s="194">
        <v>3</v>
      </c>
      <c r="C39" s="170" t="s">
        <v>80</v>
      </c>
      <c r="D39" s="180">
        <v>1999</v>
      </c>
      <c r="E39" s="170" t="s">
        <v>119</v>
      </c>
      <c r="F39" s="171">
        <v>70.072</v>
      </c>
      <c r="G39">
        <v>70.3232</v>
      </c>
      <c r="H39" s="14"/>
      <c r="I39" s="14"/>
      <c r="J39" s="17"/>
      <c r="K39" s="18"/>
      <c r="L39" s="18"/>
      <c r="M39" s="18"/>
      <c r="N39" s="18"/>
      <c r="O39" s="18">
        <f>O40</f>
        <v>87.11250000000001</v>
      </c>
      <c r="P39" s="19"/>
      <c r="Q39" s="65"/>
      <c r="R39" s="36"/>
      <c r="S39" s="37">
        <f>(G39+O39)/2</f>
        <v>78.71785</v>
      </c>
    </row>
    <row r="40" spans="2:19" ht="15">
      <c r="B40" s="194">
        <v>3</v>
      </c>
      <c r="C40" s="170" t="s">
        <v>81</v>
      </c>
      <c r="D40" s="180">
        <v>1999</v>
      </c>
      <c r="E40" s="170" t="s">
        <v>119</v>
      </c>
      <c r="F40" s="171">
        <v>70.5744</v>
      </c>
      <c r="G40">
        <f>(F39+F40)/2</f>
        <v>70.3232</v>
      </c>
      <c r="H40" s="14"/>
      <c r="I40" s="14"/>
      <c r="J40" s="17"/>
      <c r="K40" s="18"/>
      <c r="L40" s="18"/>
      <c r="M40" s="18"/>
      <c r="N40" s="18"/>
      <c r="O40" s="38">
        <f>Q42+Q43+Q44+Q45+Q46+Q47+Q48</f>
        <v>87.11250000000001</v>
      </c>
      <c r="P40" s="19"/>
      <c r="Q40" s="65"/>
      <c r="R40" s="36">
        <f>O40/2</f>
        <v>43.556250000000006</v>
      </c>
      <c r="S40" s="39">
        <f>R40+G40/2</f>
        <v>78.71785</v>
      </c>
    </row>
    <row r="41" spans="2:6" ht="15">
      <c r="B41" s="194">
        <v>3</v>
      </c>
      <c r="C41" s="170" t="s">
        <v>84</v>
      </c>
      <c r="D41" s="180">
        <v>2000</v>
      </c>
      <c r="E41" s="170" t="s">
        <v>119</v>
      </c>
      <c r="F41" s="171">
        <v>63.7619</v>
      </c>
    </row>
    <row r="42" spans="2:19" ht="15">
      <c r="B42" s="194"/>
      <c r="C42" s="170"/>
      <c r="D42" s="180"/>
      <c r="E42" s="170"/>
      <c r="F42" s="25" t="s">
        <v>49</v>
      </c>
      <c r="G42" s="17" t="s">
        <v>40</v>
      </c>
      <c r="H42" s="27">
        <v>8.7</v>
      </c>
      <c r="I42" s="27">
        <v>8.7</v>
      </c>
      <c r="J42" s="27">
        <v>8.8</v>
      </c>
      <c r="K42" s="27">
        <v>8.7</v>
      </c>
      <c r="L42" s="27">
        <v>8.4</v>
      </c>
      <c r="M42" s="27">
        <v>8.5</v>
      </c>
      <c r="N42" s="27"/>
      <c r="O42" s="28">
        <f aca="true" t="shared" si="4" ref="O42:O47">(SUM(H42:N42)-MAX(H42:N42)-MIN(H42:N42))/4*5</f>
        <v>43.25</v>
      </c>
      <c r="P42" s="29">
        <v>40</v>
      </c>
      <c r="Q42" s="209">
        <f aca="true" t="shared" si="5" ref="Q42:Q47">O42*P42%</f>
        <v>17.3</v>
      </c>
      <c r="R42" s="36"/>
      <c r="S42" s="31"/>
    </row>
    <row r="43" spans="2:19" ht="15">
      <c r="B43" s="194"/>
      <c r="C43" s="170"/>
      <c r="D43" s="180"/>
      <c r="E43" s="170"/>
      <c r="F43" s="17"/>
      <c r="G43" s="17" t="s">
        <v>41</v>
      </c>
      <c r="H43" s="17">
        <v>8.7</v>
      </c>
      <c r="I43" s="27">
        <v>8.8</v>
      </c>
      <c r="J43" s="27">
        <v>8.9</v>
      </c>
      <c r="K43" s="27">
        <v>8.7</v>
      </c>
      <c r="L43" s="27">
        <v>8.4</v>
      </c>
      <c r="M43" s="27">
        <v>8.5</v>
      </c>
      <c r="N43" s="27"/>
      <c r="O43" s="28">
        <f t="shared" si="4"/>
        <v>43.37499999999999</v>
      </c>
      <c r="P43" s="29">
        <v>30</v>
      </c>
      <c r="Q43" s="209">
        <f t="shared" si="5"/>
        <v>13.012499999999998</v>
      </c>
      <c r="R43" s="36"/>
      <c r="S43" s="31"/>
    </row>
    <row r="44" spans="2:19" ht="15">
      <c r="B44" s="194"/>
      <c r="C44" s="170"/>
      <c r="D44" s="180"/>
      <c r="E44" s="170"/>
      <c r="F44" s="17"/>
      <c r="G44" s="17" t="s">
        <v>42</v>
      </c>
      <c r="H44" s="27">
        <v>8.8</v>
      </c>
      <c r="I44" s="27">
        <v>8.8</v>
      </c>
      <c r="J44" s="27">
        <v>8.9</v>
      </c>
      <c r="K44" s="27">
        <v>8.8</v>
      </c>
      <c r="L44" s="27">
        <v>8.4</v>
      </c>
      <c r="M44" s="27">
        <v>8.6</v>
      </c>
      <c r="N44" s="27"/>
      <c r="O44" s="28">
        <f t="shared" si="4"/>
        <v>43.75</v>
      </c>
      <c r="P44" s="29">
        <v>30</v>
      </c>
      <c r="Q44" s="209">
        <f t="shared" si="5"/>
        <v>13.125</v>
      </c>
      <c r="R44" s="36"/>
      <c r="S44" s="31"/>
    </row>
    <row r="45" spans="2:19" ht="15">
      <c r="B45" s="194"/>
      <c r="C45" s="170"/>
      <c r="D45" s="180"/>
      <c r="E45" s="170"/>
      <c r="F45" s="25" t="s">
        <v>50</v>
      </c>
      <c r="G45" s="17" t="s">
        <v>43</v>
      </c>
      <c r="H45" s="27">
        <v>8.8</v>
      </c>
      <c r="I45" s="27">
        <v>8.8</v>
      </c>
      <c r="J45" s="27">
        <v>9</v>
      </c>
      <c r="K45" s="27">
        <v>8.7</v>
      </c>
      <c r="L45" s="27">
        <v>8.4</v>
      </c>
      <c r="M45" s="27">
        <v>8.6</v>
      </c>
      <c r="N45" s="27"/>
      <c r="O45" s="28">
        <f t="shared" si="4"/>
        <v>43.625</v>
      </c>
      <c r="P45" s="29">
        <v>50</v>
      </c>
      <c r="Q45" s="209">
        <f t="shared" si="5"/>
        <v>21.8125</v>
      </c>
      <c r="R45" s="36"/>
      <c r="S45" s="31"/>
    </row>
    <row r="46" spans="2:19" ht="15">
      <c r="B46" s="194"/>
      <c r="C46" s="170"/>
      <c r="D46" s="180"/>
      <c r="E46" s="170"/>
      <c r="F46" s="17"/>
      <c r="G46" s="17" t="s">
        <v>44</v>
      </c>
      <c r="H46" s="27">
        <v>8.8</v>
      </c>
      <c r="I46" s="27">
        <v>8.9</v>
      </c>
      <c r="J46" s="27">
        <v>8.8</v>
      </c>
      <c r="K46" s="27">
        <v>8.7</v>
      </c>
      <c r="L46" s="27">
        <v>8.4</v>
      </c>
      <c r="M46" s="27">
        <v>8.6</v>
      </c>
      <c r="N46" s="27"/>
      <c r="O46" s="28">
        <f t="shared" si="4"/>
        <v>43.62500000000001</v>
      </c>
      <c r="P46" s="29">
        <v>30</v>
      </c>
      <c r="Q46" s="209">
        <f t="shared" si="5"/>
        <v>13.087500000000002</v>
      </c>
      <c r="R46" s="36"/>
      <c r="S46" s="31"/>
    </row>
    <row r="47" spans="2:19" ht="15">
      <c r="B47" s="194"/>
      <c r="C47" s="170"/>
      <c r="D47" s="180"/>
      <c r="E47" s="170"/>
      <c r="F47" s="17"/>
      <c r="G47" s="17" t="s">
        <v>45</v>
      </c>
      <c r="H47" s="27">
        <v>8.8</v>
      </c>
      <c r="I47" s="27">
        <v>8.9</v>
      </c>
      <c r="J47" s="27">
        <v>9</v>
      </c>
      <c r="K47" s="27">
        <v>8.8</v>
      </c>
      <c r="L47" s="27">
        <v>8.4</v>
      </c>
      <c r="M47" s="27">
        <v>8.6</v>
      </c>
      <c r="N47" s="27"/>
      <c r="O47" s="28">
        <f t="shared" si="4"/>
        <v>43.875</v>
      </c>
      <c r="P47" s="30">
        <v>20</v>
      </c>
      <c r="Q47" s="209">
        <f t="shared" si="5"/>
        <v>8.775</v>
      </c>
      <c r="R47" s="36"/>
      <c r="S47" s="31"/>
    </row>
    <row r="48" spans="2:19" ht="15">
      <c r="B48" s="194"/>
      <c r="C48" s="170"/>
      <c r="D48" s="180"/>
      <c r="E48" s="170"/>
      <c r="F48" s="17"/>
      <c r="G48" s="17"/>
      <c r="H48" s="27"/>
      <c r="I48" s="27"/>
      <c r="J48" s="27"/>
      <c r="K48" s="27"/>
      <c r="L48" s="27"/>
      <c r="M48" s="27"/>
      <c r="N48" s="27"/>
      <c r="O48" s="33" t="s">
        <v>46</v>
      </c>
      <c r="P48" s="33"/>
      <c r="Q48" s="33"/>
      <c r="R48" s="130"/>
      <c r="S48" s="31"/>
    </row>
    <row r="49" spans="2:19" ht="15.75" thickBot="1">
      <c r="B49" s="194"/>
      <c r="C49" s="170"/>
      <c r="D49" s="180"/>
      <c r="E49" s="170"/>
      <c r="F49" s="171"/>
      <c r="H49" s="59">
        <v>1</v>
      </c>
      <c r="I49" s="59">
        <v>2</v>
      </c>
      <c r="J49" s="59">
        <v>3</v>
      </c>
      <c r="K49" s="59">
        <v>4</v>
      </c>
      <c r="L49" s="59">
        <v>5</v>
      </c>
      <c r="M49" s="59">
        <v>6</v>
      </c>
      <c r="N49" s="59">
        <v>7</v>
      </c>
      <c r="O49" s="131">
        <v>1</v>
      </c>
      <c r="P49" s="132" t="s">
        <v>37</v>
      </c>
      <c r="Q49" s="133" t="s">
        <v>38</v>
      </c>
      <c r="R49" s="44" t="s">
        <v>48</v>
      </c>
      <c r="S49" s="59" t="s">
        <v>21</v>
      </c>
    </row>
    <row r="50" spans="2:19" ht="15">
      <c r="B50" s="194">
        <v>4</v>
      </c>
      <c r="C50" s="170" t="s">
        <v>97</v>
      </c>
      <c r="D50" s="180">
        <v>2000</v>
      </c>
      <c r="E50" s="170" t="s">
        <v>118</v>
      </c>
      <c r="F50" s="171">
        <v>60.25</v>
      </c>
      <c r="G50">
        <v>60.2783</v>
      </c>
      <c r="H50" s="14"/>
      <c r="I50" s="14"/>
      <c r="J50" s="17"/>
      <c r="K50" s="18"/>
      <c r="L50" s="18"/>
      <c r="M50" s="18"/>
      <c r="N50" s="18"/>
      <c r="O50" s="18">
        <v>75.725</v>
      </c>
      <c r="P50" s="19"/>
      <c r="Q50" s="65"/>
      <c r="R50" s="36"/>
      <c r="S50" s="37">
        <f>(G50+O50)/2</f>
        <v>68.00165</v>
      </c>
    </row>
    <row r="51" spans="2:19" ht="15">
      <c r="B51" s="194">
        <v>4</v>
      </c>
      <c r="C51" s="170" t="s">
        <v>98</v>
      </c>
      <c r="D51" s="180">
        <v>2000</v>
      </c>
      <c r="E51" s="170" t="s">
        <v>118</v>
      </c>
      <c r="F51" s="171">
        <v>60.3065</v>
      </c>
      <c r="G51">
        <f>(F50+F51)/2</f>
        <v>60.27825</v>
      </c>
      <c r="H51" s="14"/>
      <c r="I51" s="14"/>
      <c r="J51" s="17"/>
      <c r="K51" s="18"/>
      <c r="L51" s="18"/>
      <c r="M51" s="18"/>
      <c r="N51" s="18"/>
      <c r="O51" s="38">
        <f>Q52+Q53+Q54+Q55+Q56+Q57+Q58</f>
        <v>75.725</v>
      </c>
      <c r="P51" s="19"/>
      <c r="Q51" s="65"/>
      <c r="R51" s="36">
        <f>O51/2</f>
        <v>37.8625</v>
      </c>
      <c r="S51" s="39">
        <f>R51+G51/2</f>
        <v>68.00162499999999</v>
      </c>
    </row>
    <row r="52" spans="2:19" ht="15">
      <c r="B52" s="194"/>
      <c r="C52" s="170"/>
      <c r="D52" s="180"/>
      <c r="E52" s="170"/>
      <c r="F52" s="25" t="s">
        <v>49</v>
      </c>
      <c r="G52" s="17" t="s">
        <v>40</v>
      </c>
      <c r="H52" s="27">
        <v>7.3</v>
      </c>
      <c r="I52" s="27">
        <v>7.9</v>
      </c>
      <c r="J52" s="27">
        <v>7.4</v>
      </c>
      <c r="K52" s="27">
        <v>7.9</v>
      </c>
      <c r="L52" s="27">
        <v>7.7</v>
      </c>
      <c r="M52" s="27">
        <v>7.4</v>
      </c>
      <c r="N52" s="27"/>
      <c r="O52" s="28">
        <f aca="true" t="shared" si="6" ref="O52:O57">(SUM(H52:N52)-MAX(H52:N52)-MIN(H52:N52))/4*5</f>
        <v>38</v>
      </c>
      <c r="P52" s="29">
        <v>40</v>
      </c>
      <c r="Q52" s="209">
        <f aca="true" t="shared" si="7" ref="Q52:Q57">O52*P52%</f>
        <v>15.200000000000001</v>
      </c>
      <c r="R52" s="36"/>
      <c r="S52" s="31"/>
    </row>
    <row r="53" spans="2:19" ht="15">
      <c r="B53" s="194"/>
      <c r="C53" s="170"/>
      <c r="D53" s="180"/>
      <c r="E53" s="170"/>
      <c r="F53" s="17"/>
      <c r="G53" s="17" t="s">
        <v>41</v>
      </c>
      <c r="H53" s="17">
        <v>7.3</v>
      </c>
      <c r="I53" s="27">
        <v>7.7</v>
      </c>
      <c r="J53" s="27">
        <v>7.2</v>
      </c>
      <c r="K53" s="27">
        <v>7.8</v>
      </c>
      <c r="L53" s="27">
        <v>7.6</v>
      </c>
      <c r="M53" s="27">
        <v>7.4</v>
      </c>
      <c r="N53" s="27"/>
      <c r="O53" s="28">
        <f t="shared" si="6"/>
        <v>37.50000000000001</v>
      </c>
      <c r="P53" s="29">
        <v>30</v>
      </c>
      <c r="Q53" s="209">
        <f t="shared" si="7"/>
        <v>11.250000000000002</v>
      </c>
      <c r="R53" s="36"/>
      <c r="S53" s="31"/>
    </row>
    <row r="54" spans="2:19" ht="15">
      <c r="B54" s="194"/>
      <c r="C54" s="170"/>
      <c r="D54" s="180"/>
      <c r="E54" s="170"/>
      <c r="F54" s="17"/>
      <c r="G54" s="17" t="s">
        <v>42</v>
      </c>
      <c r="H54" s="27">
        <v>7.3</v>
      </c>
      <c r="I54" s="27">
        <v>7.8</v>
      </c>
      <c r="J54" s="27">
        <v>7.4</v>
      </c>
      <c r="K54" s="27">
        <v>8</v>
      </c>
      <c r="L54" s="27">
        <v>7.7</v>
      </c>
      <c r="M54" s="27">
        <v>7.5</v>
      </c>
      <c r="N54" s="27"/>
      <c r="O54" s="28">
        <f t="shared" si="6"/>
        <v>38</v>
      </c>
      <c r="P54" s="29">
        <v>30</v>
      </c>
      <c r="Q54" s="209">
        <f t="shared" si="7"/>
        <v>11.4</v>
      </c>
      <c r="R54" s="36"/>
      <c r="S54" s="31"/>
    </row>
    <row r="55" spans="2:19" ht="15">
      <c r="B55" s="194"/>
      <c r="C55" s="170"/>
      <c r="D55" s="180"/>
      <c r="E55" s="170"/>
      <c r="F55" s="25" t="s">
        <v>50</v>
      </c>
      <c r="G55" s="17" t="s">
        <v>43</v>
      </c>
      <c r="H55" s="27">
        <v>7.2</v>
      </c>
      <c r="I55" s="27">
        <v>7.8</v>
      </c>
      <c r="J55" s="27">
        <v>7.4</v>
      </c>
      <c r="K55" s="27">
        <v>7.9</v>
      </c>
      <c r="L55" s="27">
        <v>7.7</v>
      </c>
      <c r="M55" s="27">
        <v>7.5</v>
      </c>
      <c r="N55" s="27"/>
      <c r="O55" s="28">
        <f t="shared" si="6"/>
        <v>38</v>
      </c>
      <c r="P55" s="29">
        <v>50</v>
      </c>
      <c r="Q55" s="209">
        <f t="shared" si="7"/>
        <v>19</v>
      </c>
      <c r="R55" s="36"/>
      <c r="S55" s="31"/>
    </row>
    <row r="56" spans="2:19" ht="15">
      <c r="B56" s="194"/>
      <c r="C56" s="170"/>
      <c r="D56" s="180"/>
      <c r="E56" s="170"/>
      <c r="F56" s="17"/>
      <c r="G56" s="17" t="s">
        <v>44</v>
      </c>
      <c r="H56" s="27">
        <v>7.3</v>
      </c>
      <c r="I56" s="27">
        <v>7.7</v>
      </c>
      <c r="J56" s="27">
        <v>7.4</v>
      </c>
      <c r="K56" s="27">
        <v>7.9</v>
      </c>
      <c r="L56" s="27">
        <v>7.7</v>
      </c>
      <c r="M56" s="27">
        <v>7.4</v>
      </c>
      <c r="N56" s="27"/>
      <c r="O56" s="28">
        <f t="shared" si="6"/>
        <v>37.75</v>
      </c>
      <c r="P56" s="29">
        <v>30</v>
      </c>
      <c r="Q56" s="209">
        <f t="shared" si="7"/>
        <v>11.325</v>
      </c>
      <c r="R56" s="36"/>
      <c r="S56" s="31"/>
    </row>
    <row r="57" spans="2:19" ht="15">
      <c r="B57" s="194"/>
      <c r="C57" s="170"/>
      <c r="D57" s="180"/>
      <c r="E57" s="170"/>
      <c r="F57" s="17"/>
      <c r="G57" s="17" t="s">
        <v>45</v>
      </c>
      <c r="H57" s="27">
        <v>7.2</v>
      </c>
      <c r="I57" s="27">
        <v>7.8</v>
      </c>
      <c r="J57" s="27">
        <v>7.2</v>
      </c>
      <c r="K57" s="27">
        <v>8</v>
      </c>
      <c r="L57" s="27">
        <v>7.7</v>
      </c>
      <c r="M57" s="27">
        <v>7.5</v>
      </c>
      <c r="N57" s="27"/>
      <c r="O57" s="28">
        <f t="shared" si="6"/>
        <v>37.75</v>
      </c>
      <c r="P57" s="30">
        <v>20</v>
      </c>
      <c r="Q57" s="209">
        <f t="shared" si="7"/>
        <v>7.550000000000001</v>
      </c>
      <c r="R57" s="36"/>
      <c r="S57" s="31"/>
    </row>
    <row r="58" spans="2:19" ht="15">
      <c r="B58" s="194"/>
      <c r="C58" s="170"/>
      <c r="D58" s="180"/>
      <c r="E58" s="170"/>
      <c r="F58" s="171"/>
      <c r="H58" s="27"/>
      <c r="I58" s="27"/>
      <c r="J58" s="27"/>
      <c r="K58" s="27"/>
      <c r="L58" s="27"/>
      <c r="M58" s="27"/>
      <c r="N58" s="27"/>
      <c r="O58" s="33" t="s">
        <v>46</v>
      </c>
      <c r="P58" s="33"/>
      <c r="Q58" s="33"/>
      <c r="R58" s="130"/>
      <c r="S58" s="31"/>
    </row>
    <row r="59" spans="2:19" ht="15.75" thickBot="1">
      <c r="B59" s="194"/>
      <c r="C59" s="170"/>
      <c r="D59" s="180"/>
      <c r="E59" s="170"/>
      <c r="F59" s="171"/>
      <c r="H59" s="59">
        <v>1</v>
      </c>
      <c r="I59" s="59">
        <v>2</v>
      </c>
      <c r="J59" s="59">
        <v>3</v>
      </c>
      <c r="K59" s="59">
        <v>4</v>
      </c>
      <c r="L59" s="59">
        <v>5</v>
      </c>
      <c r="M59" s="59">
        <v>6</v>
      </c>
      <c r="N59" s="59">
        <v>7</v>
      </c>
      <c r="O59" s="131">
        <v>1</v>
      </c>
      <c r="P59" s="132" t="s">
        <v>37</v>
      </c>
      <c r="Q59" s="133" t="s">
        <v>38</v>
      </c>
      <c r="R59" s="44" t="s">
        <v>48</v>
      </c>
      <c r="S59" s="59" t="s">
        <v>21</v>
      </c>
    </row>
    <row r="60" spans="2:19" ht="15">
      <c r="B60" s="194">
        <v>5</v>
      </c>
      <c r="C60" s="170" t="s">
        <v>90</v>
      </c>
      <c r="D60" s="180">
        <v>1999</v>
      </c>
      <c r="E60" s="170" t="s">
        <v>87</v>
      </c>
      <c r="F60" s="171">
        <v>56.6577</v>
      </c>
      <c r="G60">
        <v>57.61605</v>
      </c>
      <c r="H60" s="14"/>
      <c r="I60" s="14"/>
      <c r="J60" s="17"/>
      <c r="K60" s="18"/>
      <c r="L60" s="18"/>
      <c r="M60" s="18"/>
      <c r="N60" s="18"/>
      <c r="O60" s="18">
        <v>73.8125</v>
      </c>
      <c r="P60" s="19"/>
      <c r="Q60" s="65"/>
      <c r="R60" s="36"/>
      <c r="S60" s="37">
        <f>(G60+O60)/2</f>
        <v>65.714275</v>
      </c>
    </row>
    <row r="61" spans="2:19" ht="15">
      <c r="B61" s="194">
        <v>5</v>
      </c>
      <c r="C61" s="170" t="s">
        <v>89</v>
      </c>
      <c r="D61" s="180">
        <v>2000</v>
      </c>
      <c r="E61" s="170" t="s">
        <v>87</v>
      </c>
      <c r="F61" s="171">
        <v>58.5744</v>
      </c>
      <c r="G61">
        <f>(F60+F61)/2</f>
        <v>57.61605</v>
      </c>
      <c r="H61" s="14"/>
      <c r="I61" s="14"/>
      <c r="J61" s="17"/>
      <c r="K61" s="18"/>
      <c r="L61" s="18"/>
      <c r="M61" s="18"/>
      <c r="N61" s="18"/>
      <c r="O61" s="38">
        <f>Q62+Q63+Q64+Q65+Q66+Q67+Q68</f>
        <v>73.8125</v>
      </c>
      <c r="P61" s="19"/>
      <c r="Q61" s="65"/>
      <c r="R61" s="36">
        <f>O61/2</f>
        <v>36.90625</v>
      </c>
      <c r="S61" s="39">
        <f>R61+G61/2</f>
        <v>65.714275</v>
      </c>
    </row>
    <row r="62" spans="2:19" ht="15">
      <c r="B62" s="194"/>
      <c r="C62" s="170"/>
      <c r="D62" s="180"/>
      <c r="E62" s="170"/>
      <c r="F62" s="25" t="s">
        <v>49</v>
      </c>
      <c r="G62" s="17" t="s">
        <v>40</v>
      </c>
      <c r="H62" s="27">
        <v>7.4</v>
      </c>
      <c r="I62" s="27">
        <v>6.9</v>
      </c>
      <c r="J62" s="27">
        <v>7.6</v>
      </c>
      <c r="K62" s="27">
        <v>7.8</v>
      </c>
      <c r="L62" s="27">
        <v>7.3</v>
      </c>
      <c r="M62" s="27">
        <v>7.3</v>
      </c>
      <c r="N62" s="27"/>
      <c r="O62" s="28">
        <f aca="true" t="shared" si="8" ref="O62:O67">(SUM(H62:N62)-MAX(H62:N62)-MIN(H62:N62))/4*5</f>
        <v>37</v>
      </c>
      <c r="P62" s="29">
        <v>40</v>
      </c>
      <c r="Q62" s="209">
        <f aca="true" t="shared" si="9" ref="Q62:Q67">O62*P62%</f>
        <v>14.8</v>
      </c>
      <c r="R62" s="36"/>
      <c r="S62" s="31"/>
    </row>
    <row r="63" spans="2:19" ht="15">
      <c r="B63" s="194"/>
      <c r="C63" s="170"/>
      <c r="D63" s="180"/>
      <c r="E63" s="170"/>
      <c r="F63" s="17"/>
      <c r="G63" s="17" t="s">
        <v>41</v>
      </c>
      <c r="H63" s="17">
        <v>7.2</v>
      </c>
      <c r="I63" s="27">
        <v>6.5</v>
      </c>
      <c r="J63" s="27">
        <v>7.6</v>
      </c>
      <c r="K63" s="27">
        <v>7.7</v>
      </c>
      <c r="L63" s="27">
        <v>7.1</v>
      </c>
      <c r="M63" s="27">
        <v>7.2</v>
      </c>
      <c r="N63" s="27"/>
      <c r="O63" s="28">
        <f t="shared" si="8"/>
        <v>36.37499999999999</v>
      </c>
      <c r="P63" s="29">
        <v>30</v>
      </c>
      <c r="Q63" s="209">
        <f t="shared" si="9"/>
        <v>10.912499999999998</v>
      </c>
      <c r="R63" s="36"/>
      <c r="S63" s="31"/>
    </row>
    <row r="64" spans="2:19" ht="15">
      <c r="B64" s="194"/>
      <c r="C64" s="170"/>
      <c r="D64" s="180"/>
      <c r="E64" s="170"/>
      <c r="F64" s="17"/>
      <c r="G64" s="17" t="s">
        <v>42</v>
      </c>
      <c r="H64" s="27">
        <v>7.2</v>
      </c>
      <c r="I64" s="27">
        <v>6.8</v>
      </c>
      <c r="J64" s="27">
        <v>7.8</v>
      </c>
      <c r="K64" s="27">
        <v>7.9</v>
      </c>
      <c r="L64" s="27">
        <v>7.4</v>
      </c>
      <c r="M64" s="27">
        <v>7.3</v>
      </c>
      <c r="N64" s="27"/>
      <c r="O64" s="28">
        <f t="shared" si="8"/>
        <v>37.125</v>
      </c>
      <c r="P64" s="29">
        <v>30</v>
      </c>
      <c r="Q64" s="209">
        <f t="shared" si="9"/>
        <v>11.1375</v>
      </c>
      <c r="R64" s="36"/>
      <c r="S64" s="31"/>
    </row>
    <row r="65" spans="2:19" ht="15">
      <c r="B65" s="194"/>
      <c r="C65" s="170"/>
      <c r="D65" s="180"/>
      <c r="E65" s="170"/>
      <c r="F65" s="25" t="s">
        <v>50</v>
      </c>
      <c r="G65" s="17" t="s">
        <v>43</v>
      </c>
      <c r="H65" s="27">
        <v>7.1</v>
      </c>
      <c r="I65" s="27">
        <v>6.9</v>
      </c>
      <c r="J65" s="27">
        <v>7.8</v>
      </c>
      <c r="K65" s="27">
        <v>7.8</v>
      </c>
      <c r="L65" s="27">
        <v>7.3</v>
      </c>
      <c r="M65" s="27">
        <v>7.4</v>
      </c>
      <c r="N65" s="27"/>
      <c r="O65" s="28">
        <f t="shared" si="8"/>
        <v>37</v>
      </c>
      <c r="P65" s="29">
        <v>50</v>
      </c>
      <c r="Q65" s="209">
        <f t="shared" si="9"/>
        <v>18.5</v>
      </c>
      <c r="R65" s="36"/>
      <c r="S65" s="31"/>
    </row>
    <row r="66" spans="2:19" ht="15">
      <c r="B66" s="194"/>
      <c r="C66" s="170"/>
      <c r="D66" s="180"/>
      <c r="E66" s="170"/>
      <c r="F66" s="17"/>
      <c r="G66" s="17" t="s">
        <v>44</v>
      </c>
      <c r="H66" s="27">
        <v>7.3</v>
      </c>
      <c r="I66" s="27">
        <v>6.5</v>
      </c>
      <c r="J66" s="27">
        <v>7.8</v>
      </c>
      <c r="K66" s="27">
        <v>7.8</v>
      </c>
      <c r="L66" s="27">
        <v>7.3</v>
      </c>
      <c r="M66" s="27">
        <v>7.3</v>
      </c>
      <c r="N66" s="27"/>
      <c r="O66" s="28">
        <f t="shared" si="8"/>
        <v>37.125</v>
      </c>
      <c r="P66" s="29">
        <v>30</v>
      </c>
      <c r="Q66" s="209">
        <f t="shared" si="9"/>
        <v>11.1375</v>
      </c>
      <c r="R66" s="36"/>
      <c r="S66" s="31"/>
    </row>
    <row r="67" spans="2:19" ht="15">
      <c r="B67" s="194"/>
      <c r="C67" s="170"/>
      <c r="D67" s="180"/>
      <c r="E67" s="170"/>
      <c r="F67" s="17"/>
      <c r="G67" s="17" t="s">
        <v>45</v>
      </c>
      <c r="H67" s="27">
        <v>7.1</v>
      </c>
      <c r="I67" s="27">
        <v>6.5</v>
      </c>
      <c r="J67" s="27">
        <v>7.6</v>
      </c>
      <c r="K67" s="27">
        <v>7.9</v>
      </c>
      <c r="L67" s="27">
        <v>7.3</v>
      </c>
      <c r="M67" s="27">
        <v>7.3</v>
      </c>
      <c r="N67" s="27"/>
      <c r="O67" s="28">
        <f t="shared" si="8"/>
        <v>36.625</v>
      </c>
      <c r="P67" s="30">
        <v>20</v>
      </c>
      <c r="Q67" s="209">
        <f t="shared" si="9"/>
        <v>7.325</v>
      </c>
      <c r="R67" s="36"/>
      <c r="S67" s="31"/>
    </row>
    <row r="68" spans="2:19" ht="15">
      <c r="B68" s="194"/>
      <c r="C68" s="170"/>
      <c r="D68" s="180"/>
      <c r="E68" s="170"/>
      <c r="F68" s="171"/>
      <c r="H68" s="27"/>
      <c r="I68" s="27"/>
      <c r="J68" s="27"/>
      <c r="K68" s="27"/>
      <c r="L68" s="27"/>
      <c r="M68" s="27"/>
      <c r="N68" s="27"/>
      <c r="O68" s="33" t="s">
        <v>46</v>
      </c>
      <c r="P68" s="33"/>
      <c r="Q68" s="33"/>
      <c r="R68" s="130"/>
      <c r="S68" s="31"/>
    </row>
    <row r="69" spans="2:19" ht="15.75" thickBot="1">
      <c r="B69" s="194"/>
      <c r="C69" s="170"/>
      <c r="D69" s="180"/>
      <c r="E69" s="170"/>
      <c r="F69" s="171"/>
      <c r="H69" s="59">
        <v>1</v>
      </c>
      <c r="I69" s="59">
        <v>2</v>
      </c>
      <c r="J69" s="59">
        <v>3</v>
      </c>
      <c r="K69" s="59">
        <v>4</v>
      </c>
      <c r="L69" s="59">
        <v>5</v>
      </c>
      <c r="M69" s="59">
        <v>6</v>
      </c>
      <c r="N69" s="59">
        <v>7</v>
      </c>
      <c r="O69" s="131">
        <v>1</v>
      </c>
      <c r="P69" s="132" t="s">
        <v>37</v>
      </c>
      <c r="Q69" s="133" t="s">
        <v>38</v>
      </c>
      <c r="R69" s="44" t="s">
        <v>48</v>
      </c>
      <c r="S69" s="59" t="s">
        <v>21</v>
      </c>
    </row>
    <row r="70" spans="2:19" s="192" customFormat="1" ht="15">
      <c r="B70" s="194">
        <v>6</v>
      </c>
      <c r="C70" s="170" t="s">
        <v>115</v>
      </c>
      <c r="D70" s="180">
        <v>1998</v>
      </c>
      <c r="E70" s="170" t="s">
        <v>87</v>
      </c>
      <c r="F70" s="169">
        <v>49.7649</v>
      </c>
      <c r="G70" s="192">
        <v>52.73515</v>
      </c>
      <c r="H70" s="14"/>
      <c r="I70" s="14"/>
      <c r="J70" s="17"/>
      <c r="K70" s="18"/>
      <c r="L70" s="18"/>
      <c r="M70" s="18"/>
      <c r="N70" s="18"/>
      <c r="O70" s="18">
        <v>72.525</v>
      </c>
      <c r="P70" s="19"/>
      <c r="Q70" s="65"/>
      <c r="R70" s="36"/>
      <c r="S70" s="37">
        <f>(G70+O70)/2</f>
        <v>62.630075000000005</v>
      </c>
    </row>
    <row r="71" spans="2:19" s="192" customFormat="1" ht="15">
      <c r="B71" s="194">
        <v>6</v>
      </c>
      <c r="C71" s="170" t="s">
        <v>91</v>
      </c>
      <c r="D71" s="180">
        <v>1999</v>
      </c>
      <c r="E71" s="170" t="s">
        <v>87</v>
      </c>
      <c r="F71" s="171">
        <v>55.7054</v>
      </c>
      <c r="G71">
        <f>(F70+F71)/2</f>
        <v>52.73515</v>
      </c>
      <c r="H71" s="14"/>
      <c r="I71" s="14"/>
      <c r="J71" s="17"/>
      <c r="K71" s="18"/>
      <c r="L71" s="18"/>
      <c r="M71" s="18"/>
      <c r="N71" s="18"/>
      <c r="O71" s="38">
        <f>Q72+Q73+Q74+Q75+Q76+Q77+Q78</f>
        <v>72.52499999999999</v>
      </c>
      <c r="P71" s="19"/>
      <c r="Q71" s="65"/>
      <c r="R71" s="36">
        <f>O71/2</f>
        <v>36.262499999999996</v>
      </c>
      <c r="S71" s="39">
        <f>R71+G71/2</f>
        <v>62.63007499999999</v>
      </c>
    </row>
    <row r="72" spans="2:19" s="192" customFormat="1" ht="15">
      <c r="B72" s="194"/>
      <c r="C72" s="170"/>
      <c r="D72" s="180"/>
      <c r="E72" s="170"/>
      <c r="F72" s="25" t="s">
        <v>49</v>
      </c>
      <c r="G72" s="17" t="s">
        <v>40</v>
      </c>
      <c r="H72" s="27">
        <v>7</v>
      </c>
      <c r="I72" s="27">
        <v>6.8</v>
      </c>
      <c r="J72" s="27">
        <v>7.9</v>
      </c>
      <c r="K72" s="27">
        <v>7.6</v>
      </c>
      <c r="L72" s="27">
        <v>7</v>
      </c>
      <c r="M72" s="27">
        <v>7.4</v>
      </c>
      <c r="N72" s="27"/>
      <c r="O72" s="28">
        <f aca="true" t="shared" si="10" ref="O72:O77">(SUM(H72:N72)-MAX(H72:N72)-MIN(H72:N72))/4*5</f>
        <v>36.25000000000001</v>
      </c>
      <c r="P72" s="29">
        <v>40</v>
      </c>
      <c r="Q72" s="209">
        <f aca="true" t="shared" si="11" ref="Q72:Q77">O72*P72%</f>
        <v>14.500000000000004</v>
      </c>
      <c r="R72" s="36"/>
      <c r="S72" s="31"/>
    </row>
    <row r="73" spans="2:19" s="192" customFormat="1" ht="15">
      <c r="B73" s="194"/>
      <c r="C73" s="170"/>
      <c r="D73" s="180"/>
      <c r="E73" s="170"/>
      <c r="F73" s="17"/>
      <c r="G73" s="17" t="s">
        <v>41</v>
      </c>
      <c r="H73" s="17">
        <v>7</v>
      </c>
      <c r="I73" s="27">
        <v>6.6</v>
      </c>
      <c r="J73" s="27">
        <v>7.9</v>
      </c>
      <c r="K73" s="27">
        <v>7.5</v>
      </c>
      <c r="L73" s="27">
        <v>6.9</v>
      </c>
      <c r="M73" s="27">
        <v>7.4</v>
      </c>
      <c r="N73" s="27"/>
      <c r="O73" s="28">
        <f t="shared" si="10"/>
        <v>36</v>
      </c>
      <c r="P73" s="29">
        <v>30</v>
      </c>
      <c r="Q73" s="209">
        <f t="shared" si="11"/>
        <v>10.799999999999999</v>
      </c>
      <c r="R73" s="36"/>
      <c r="S73" s="31"/>
    </row>
    <row r="74" spans="2:19" s="192" customFormat="1" ht="15">
      <c r="B74" s="194"/>
      <c r="C74" s="170"/>
      <c r="D74" s="180"/>
      <c r="E74" s="170"/>
      <c r="F74" s="17"/>
      <c r="G74" s="17" t="s">
        <v>42</v>
      </c>
      <c r="H74" s="27">
        <v>7</v>
      </c>
      <c r="I74" s="27">
        <v>6.8</v>
      </c>
      <c r="J74" s="27">
        <v>8</v>
      </c>
      <c r="K74" s="27">
        <v>7.7</v>
      </c>
      <c r="L74" s="27">
        <v>7.2</v>
      </c>
      <c r="M74" s="27">
        <v>7.4</v>
      </c>
      <c r="N74" s="27"/>
      <c r="O74" s="28">
        <f t="shared" si="10"/>
        <v>36.625</v>
      </c>
      <c r="P74" s="29">
        <v>30</v>
      </c>
      <c r="Q74" s="209">
        <f t="shared" si="11"/>
        <v>10.987499999999999</v>
      </c>
      <c r="R74" s="36"/>
      <c r="S74" s="31"/>
    </row>
    <row r="75" spans="2:19" s="192" customFormat="1" ht="15">
      <c r="B75" s="194"/>
      <c r="C75" s="170"/>
      <c r="D75" s="180"/>
      <c r="E75" s="170"/>
      <c r="F75" s="25" t="s">
        <v>50</v>
      </c>
      <c r="G75" s="17" t="s">
        <v>43</v>
      </c>
      <c r="H75" s="27">
        <v>7</v>
      </c>
      <c r="I75" s="27">
        <v>6.8</v>
      </c>
      <c r="J75" s="27">
        <v>8</v>
      </c>
      <c r="K75" s="27">
        <v>7.5</v>
      </c>
      <c r="L75" s="27">
        <v>7.1</v>
      </c>
      <c r="M75" s="27">
        <v>7.3</v>
      </c>
      <c r="N75" s="27"/>
      <c r="O75" s="28">
        <f t="shared" si="10"/>
        <v>36.12499999999999</v>
      </c>
      <c r="P75" s="29">
        <v>50</v>
      </c>
      <c r="Q75" s="209">
        <f t="shared" si="11"/>
        <v>18.062499999999996</v>
      </c>
      <c r="R75" s="36"/>
      <c r="S75" s="31"/>
    </row>
    <row r="76" spans="2:19" s="192" customFormat="1" ht="15">
      <c r="B76" s="194"/>
      <c r="C76" s="170"/>
      <c r="D76" s="180"/>
      <c r="E76" s="170"/>
      <c r="F76" s="17"/>
      <c r="G76" s="17" t="s">
        <v>44</v>
      </c>
      <c r="H76" s="27">
        <v>7.1</v>
      </c>
      <c r="I76" s="27">
        <v>6.7</v>
      </c>
      <c r="J76" s="27">
        <v>7.9</v>
      </c>
      <c r="K76" s="27">
        <v>7.5</v>
      </c>
      <c r="L76" s="27">
        <v>7.1</v>
      </c>
      <c r="M76" s="27">
        <v>7.5</v>
      </c>
      <c r="N76" s="27"/>
      <c r="O76" s="28">
        <f t="shared" si="10"/>
        <v>36.50000000000001</v>
      </c>
      <c r="P76" s="29">
        <v>30</v>
      </c>
      <c r="Q76" s="209">
        <f t="shared" si="11"/>
        <v>10.950000000000001</v>
      </c>
      <c r="R76" s="36"/>
      <c r="S76" s="31"/>
    </row>
    <row r="77" spans="2:19" s="192" customFormat="1" ht="15">
      <c r="B77" s="194"/>
      <c r="C77" s="170"/>
      <c r="D77" s="180"/>
      <c r="E77" s="170"/>
      <c r="F77" s="17"/>
      <c r="G77" s="17" t="s">
        <v>45</v>
      </c>
      <c r="H77" s="27">
        <v>7</v>
      </c>
      <c r="I77" s="27">
        <v>6.6</v>
      </c>
      <c r="J77" s="27">
        <v>7.9</v>
      </c>
      <c r="K77" s="27">
        <v>7.4</v>
      </c>
      <c r="L77" s="27">
        <v>7</v>
      </c>
      <c r="M77" s="27">
        <v>7.5</v>
      </c>
      <c r="N77" s="27"/>
      <c r="O77" s="28">
        <f t="shared" si="10"/>
        <v>36.125</v>
      </c>
      <c r="P77" s="30">
        <v>20</v>
      </c>
      <c r="Q77" s="209">
        <f t="shared" si="11"/>
        <v>7.2250000000000005</v>
      </c>
      <c r="R77" s="36"/>
      <c r="S77" s="31"/>
    </row>
    <row r="78" spans="2:19" s="192" customFormat="1" ht="15.75" thickBot="1">
      <c r="B78" s="194"/>
      <c r="C78" s="170"/>
      <c r="D78" s="180"/>
      <c r="E78" s="170"/>
      <c r="F78" s="171"/>
      <c r="H78" s="41"/>
      <c r="I78" s="41"/>
      <c r="J78" s="42"/>
      <c r="K78" s="41"/>
      <c r="L78" s="41"/>
      <c r="M78" s="41"/>
      <c r="N78" s="41"/>
      <c r="O78" s="43" t="s">
        <v>46</v>
      </c>
      <c r="P78" s="43"/>
      <c r="Q78" s="43"/>
      <c r="R78" s="44"/>
      <c r="S78" s="40"/>
    </row>
    <row r="79" spans="2:19" s="192" customFormat="1" ht="15.75" thickBot="1">
      <c r="B79" s="194"/>
      <c r="C79" s="170"/>
      <c r="D79" s="180"/>
      <c r="E79" s="170"/>
      <c r="F79" s="171"/>
      <c r="H79" s="59">
        <v>1</v>
      </c>
      <c r="I79" s="59">
        <v>2</v>
      </c>
      <c r="J79" s="59">
        <v>3</v>
      </c>
      <c r="K79" s="59">
        <v>4</v>
      </c>
      <c r="L79" s="59">
        <v>5</v>
      </c>
      <c r="M79" s="59">
        <v>6</v>
      </c>
      <c r="N79" s="59">
        <v>7</v>
      </c>
      <c r="O79" s="131">
        <v>1</v>
      </c>
      <c r="P79" s="132" t="s">
        <v>37</v>
      </c>
      <c r="Q79" s="133" t="s">
        <v>38</v>
      </c>
      <c r="R79" s="44" t="s">
        <v>48</v>
      </c>
      <c r="S79" s="59" t="s">
        <v>21</v>
      </c>
    </row>
    <row r="80" spans="2:19" s="192" customFormat="1" ht="15">
      <c r="B80" s="194">
        <v>7</v>
      </c>
      <c r="C80" s="170" t="s">
        <v>95</v>
      </c>
      <c r="D80" s="180">
        <v>1999</v>
      </c>
      <c r="E80" s="170" t="s">
        <v>118</v>
      </c>
      <c r="F80" s="171">
        <v>52.6905</v>
      </c>
      <c r="G80" s="192">
        <v>51.128</v>
      </c>
      <c r="H80" s="14"/>
      <c r="I80" s="14"/>
      <c r="J80" s="17"/>
      <c r="K80" s="18"/>
      <c r="L80" s="18"/>
      <c r="M80" s="18"/>
      <c r="N80" s="18"/>
      <c r="O80" s="18">
        <v>70.3875</v>
      </c>
      <c r="P80" s="19"/>
      <c r="Q80" s="65"/>
      <c r="R80" s="36"/>
      <c r="S80" s="37">
        <f>(G80+O80)/2</f>
        <v>60.75775</v>
      </c>
    </row>
    <row r="81" spans="2:19" s="192" customFormat="1" ht="15">
      <c r="B81" s="194">
        <v>7</v>
      </c>
      <c r="C81" s="170" t="s">
        <v>96</v>
      </c>
      <c r="D81" s="180">
        <v>1999</v>
      </c>
      <c r="E81" s="170" t="s">
        <v>118</v>
      </c>
      <c r="F81" s="171">
        <v>49.5655</v>
      </c>
      <c r="G81">
        <f>(F80+F81)/2</f>
        <v>51.128</v>
      </c>
      <c r="H81" s="14"/>
      <c r="I81" s="14"/>
      <c r="J81" s="17"/>
      <c r="K81" s="18"/>
      <c r="L81" s="18"/>
      <c r="M81" s="18"/>
      <c r="N81" s="18"/>
      <c r="O81" s="38">
        <f>Q82+Q83+Q84+Q85+Q86+Q87+Q88</f>
        <v>70.3875</v>
      </c>
      <c r="P81" s="19"/>
      <c r="Q81" s="65"/>
      <c r="R81" s="36">
        <f>O81/2</f>
        <v>35.19375</v>
      </c>
      <c r="S81" s="39">
        <f>R81+G81/2</f>
        <v>60.75775</v>
      </c>
    </row>
    <row r="82" spans="6:19" ht="12.75">
      <c r="F82" s="25" t="s">
        <v>49</v>
      </c>
      <c r="G82" s="17" t="s">
        <v>40</v>
      </c>
      <c r="H82" s="27">
        <v>7</v>
      </c>
      <c r="I82" s="27">
        <v>7</v>
      </c>
      <c r="J82" s="27">
        <v>7.2</v>
      </c>
      <c r="K82" s="27">
        <v>7.1</v>
      </c>
      <c r="L82" s="27">
        <v>6.8</v>
      </c>
      <c r="M82" s="27">
        <v>7</v>
      </c>
      <c r="N82" s="27"/>
      <c r="O82" s="28">
        <f aca="true" t="shared" si="12" ref="O82:O87">(SUM(H82:N82)-MAX(H82:N82)-MIN(H82:N82))/4*5</f>
        <v>35.124999999999986</v>
      </c>
      <c r="P82" s="29">
        <v>40</v>
      </c>
      <c r="Q82" s="209">
        <f aca="true" t="shared" si="13" ref="Q82:Q87">O82*P82%</f>
        <v>14.049999999999995</v>
      </c>
      <c r="R82" s="36"/>
      <c r="S82" s="31"/>
    </row>
    <row r="83" spans="6:19" ht="12.75">
      <c r="F83" s="17"/>
      <c r="G83" s="17" t="s">
        <v>41</v>
      </c>
      <c r="H83" s="17">
        <v>7</v>
      </c>
      <c r="I83" s="27">
        <v>7</v>
      </c>
      <c r="J83" s="27">
        <v>7</v>
      </c>
      <c r="K83" s="27">
        <v>7</v>
      </c>
      <c r="L83" s="27">
        <v>6.8</v>
      </c>
      <c r="M83" s="27">
        <v>7</v>
      </c>
      <c r="N83" s="27"/>
      <c r="O83" s="28">
        <f t="shared" si="12"/>
        <v>34.99999999999999</v>
      </c>
      <c r="P83" s="29">
        <v>30</v>
      </c>
      <c r="Q83" s="209">
        <f t="shared" si="13"/>
        <v>10.499999999999998</v>
      </c>
      <c r="R83" s="36"/>
      <c r="S83" s="31"/>
    </row>
    <row r="84" spans="6:19" ht="12.75">
      <c r="F84" s="17"/>
      <c r="G84" s="17" t="s">
        <v>42</v>
      </c>
      <c r="H84" s="27">
        <v>7.1</v>
      </c>
      <c r="I84" s="27">
        <v>7</v>
      </c>
      <c r="J84" s="27">
        <v>7.2</v>
      </c>
      <c r="K84" s="27">
        <v>7.1</v>
      </c>
      <c r="L84" s="27">
        <v>7</v>
      </c>
      <c r="M84" s="27">
        <v>7.1</v>
      </c>
      <c r="N84" s="27"/>
      <c r="O84" s="28">
        <f t="shared" si="12"/>
        <v>35.375</v>
      </c>
      <c r="P84" s="29">
        <v>30</v>
      </c>
      <c r="Q84" s="209">
        <f t="shared" si="13"/>
        <v>10.612499999999999</v>
      </c>
      <c r="R84" s="36"/>
      <c r="S84" s="31"/>
    </row>
    <row r="85" spans="6:19" ht="12.75">
      <c r="F85" s="25" t="s">
        <v>50</v>
      </c>
      <c r="G85" s="17" t="s">
        <v>43</v>
      </c>
      <c r="H85" s="27">
        <v>7</v>
      </c>
      <c r="I85" s="27">
        <v>7.1</v>
      </c>
      <c r="J85" s="27">
        <v>7.2</v>
      </c>
      <c r="K85" s="27">
        <v>7</v>
      </c>
      <c r="L85" s="27">
        <v>6.8</v>
      </c>
      <c r="M85" s="27">
        <v>7.1</v>
      </c>
      <c r="N85" s="27"/>
      <c r="O85" s="28">
        <f t="shared" si="12"/>
        <v>35.25</v>
      </c>
      <c r="P85" s="29">
        <v>50</v>
      </c>
      <c r="Q85" s="209">
        <f t="shared" si="13"/>
        <v>17.625</v>
      </c>
      <c r="R85" s="36"/>
      <c r="S85" s="31"/>
    </row>
    <row r="86" spans="6:19" ht="12.75">
      <c r="F86" s="17"/>
      <c r="G86" s="17" t="s">
        <v>44</v>
      </c>
      <c r="H86" s="27">
        <v>7.1</v>
      </c>
      <c r="I86" s="27">
        <v>7.2</v>
      </c>
      <c r="J86" s="27">
        <v>7</v>
      </c>
      <c r="K86" s="27">
        <v>7</v>
      </c>
      <c r="L86" s="27">
        <v>6.9</v>
      </c>
      <c r="M86" s="27">
        <v>7.1</v>
      </c>
      <c r="N86" s="27"/>
      <c r="O86" s="28">
        <f t="shared" si="12"/>
        <v>35.25</v>
      </c>
      <c r="P86" s="29">
        <v>30</v>
      </c>
      <c r="Q86" s="209">
        <f t="shared" si="13"/>
        <v>10.575</v>
      </c>
      <c r="R86" s="36"/>
      <c r="S86" s="31"/>
    </row>
    <row r="87" spans="6:19" ht="12.75">
      <c r="F87" s="17"/>
      <c r="G87" s="17" t="s">
        <v>45</v>
      </c>
      <c r="H87" s="27">
        <v>7</v>
      </c>
      <c r="I87" s="27">
        <v>7.1</v>
      </c>
      <c r="J87" s="27">
        <v>7</v>
      </c>
      <c r="K87" s="27">
        <v>7</v>
      </c>
      <c r="L87" s="27">
        <v>6.9</v>
      </c>
      <c r="M87" s="27">
        <v>7.1</v>
      </c>
      <c r="N87" s="27"/>
      <c r="O87" s="28">
        <f t="shared" si="12"/>
        <v>35.125</v>
      </c>
      <c r="P87" s="30">
        <v>20</v>
      </c>
      <c r="Q87" s="209">
        <f t="shared" si="13"/>
        <v>7.025</v>
      </c>
      <c r="R87" s="36"/>
      <c r="S87" s="31"/>
    </row>
    <row r="88" spans="8:19" ht="13.5" thickBot="1">
      <c r="H88" s="41"/>
      <c r="I88" s="41"/>
      <c r="J88" s="42"/>
      <c r="K88" s="41"/>
      <c r="L88" s="41"/>
      <c r="M88" s="41"/>
      <c r="N88" s="41"/>
      <c r="O88" s="43" t="s">
        <v>46</v>
      </c>
      <c r="P88" s="43"/>
      <c r="Q88" s="43"/>
      <c r="R88" s="44"/>
      <c r="S88" s="40"/>
    </row>
  </sheetData>
  <sheetProtection/>
  <mergeCells count="1">
    <mergeCell ref="B17:D17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34">
      <selection activeCell="C41" sqref="C41"/>
    </sheetView>
  </sheetViews>
  <sheetFormatPr defaultColWidth="9.125" defaultRowHeight="12.75"/>
  <cols>
    <col min="1" max="1" width="6.625" style="12" customWidth="1"/>
    <col min="2" max="2" width="4.875" style="10" customWidth="1"/>
    <col min="3" max="3" width="26.50390625" style="10" bestFit="1" customWidth="1"/>
    <col min="4" max="5" width="6.125" style="10" customWidth="1"/>
    <col min="6" max="8" width="3.375" style="10" bestFit="1" customWidth="1"/>
    <col min="9" max="9" width="3.50390625" style="10" customWidth="1"/>
    <col min="10" max="10" width="3.375" style="10" bestFit="1" customWidth="1"/>
    <col min="11" max="11" width="3.625" style="10" bestFit="1" customWidth="1"/>
    <col min="12" max="12" width="3.625" style="10" customWidth="1"/>
    <col min="13" max="13" width="5.125" style="15" bestFit="1" customWidth="1"/>
    <col min="14" max="14" width="2.625" style="16" bestFit="1" customWidth="1"/>
    <col min="15" max="16" width="5.875" style="11" bestFit="1" customWidth="1"/>
    <col min="17" max="17" width="9.375" style="45" bestFit="1" customWidth="1"/>
    <col min="18" max="16384" width="9.125" style="10" customWidth="1"/>
  </cols>
  <sheetData>
    <row r="1" spans="1:18" ht="15">
      <c r="A1" s="21"/>
      <c r="B1" s="155" t="s">
        <v>109</v>
      </c>
      <c r="C1" s="82"/>
      <c r="D1" s="157"/>
      <c r="E1" s="157"/>
      <c r="F1" s="168"/>
      <c r="G1" s="14"/>
      <c r="H1" s="14"/>
      <c r="I1" s="65"/>
      <c r="J1" s="65"/>
      <c r="K1" s="14"/>
      <c r="L1" s="14"/>
      <c r="M1" s="65"/>
      <c r="N1" s="65"/>
      <c r="O1" s="29"/>
      <c r="P1" s="20"/>
      <c r="Q1" s="67"/>
      <c r="R1" s="66"/>
    </row>
    <row r="2" spans="1:18" ht="15">
      <c r="A2" s="21"/>
      <c r="B2" s="155" t="s">
        <v>108</v>
      </c>
      <c r="C2" s="83"/>
      <c r="D2" s="175"/>
      <c r="E2" s="161"/>
      <c r="F2" s="168"/>
      <c r="G2" s="14"/>
      <c r="H2" s="14"/>
      <c r="I2" s="65"/>
      <c r="J2" s="65"/>
      <c r="K2" s="14"/>
      <c r="L2" s="14"/>
      <c r="M2" s="65"/>
      <c r="N2" s="65"/>
      <c r="O2" s="29"/>
      <c r="P2" s="20"/>
      <c r="Q2" s="67"/>
      <c r="R2" s="66"/>
    </row>
    <row r="3" spans="1:18" ht="15">
      <c r="A3" s="21"/>
      <c r="B3" s="155"/>
      <c r="C3" s="82"/>
      <c r="D3" s="157"/>
      <c r="E3" s="162"/>
      <c r="F3" s="168"/>
      <c r="G3" s="14"/>
      <c r="H3" s="14"/>
      <c r="I3" s="65"/>
      <c r="J3" s="65"/>
      <c r="K3" s="14"/>
      <c r="L3" s="14"/>
      <c r="M3" s="65"/>
      <c r="N3" s="65"/>
      <c r="O3" s="29"/>
      <c r="P3" s="20"/>
      <c r="Q3" s="67"/>
      <c r="R3" s="66"/>
    </row>
    <row r="4" spans="1:18" ht="15">
      <c r="A4" s="21"/>
      <c r="B4" s="155" t="s">
        <v>58</v>
      </c>
      <c r="C4" s="83"/>
      <c r="D4" s="162"/>
      <c r="E4" s="161" t="s">
        <v>69</v>
      </c>
      <c r="F4" s="168"/>
      <c r="G4" s="14"/>
      <c r="H4" s="14"/>
      <c r="I4" s="65"/>
      <c r="J4" s="65"/>
      <c r="K4" s="14"/>
      <c r="L4" s="14"/>
      <c r="M4" s="65"/>
      <c r="N4" s="65"/>
      <c r="O4" s="29"/>
      <c r="P4" s="20"/>
      <c r="Q4" s="67"/>
      <c r="R4" s="66"/>
    </row>
    <row r="5" spans="1:18" ht="15">
      <c r="A5" s="21"/>
      <c r="B5" s="155"/>
      <c r="C5" s="82"/>
      <c r="D5" s="157"/>
      <c r="E5" s="157"/>
      <c r="F5" s="168"/>
      <c r="G5" s="14"/>
      <c r="H5" s="14"/>
      <c r="I5" s="65"/>
      <c r="J5" s="65"/>
      <c r="K5" s="14"/>
      <c r="L5" s="14"/>
      <c r="M5" s="65"/>
      <c r="N5" s="65"/>
      <c r="O5" s="29"/>
      <c r="P5" s="20"/>
      <c r="Q5" s="67"/>
      <c r="R5" s="66"/>
    </row>
    <row r="6" spans="1:18" ht="15">
      <c r="A6" s="21"/>
      <c r="B6" s="155" t="s">
        <v>122</v>
      </c>
      <c r="C6" s="82"/>
      <c r="D6" s="176"/>
      <c r="E6" s="159"/>
      <c r="F6" s="168"/>
      <c r="G6" s="14"/>
      <c r="H6" s="14"/>
      <c r="I6" s="65"/>
      <c r="J6" s="65"/>
      <c r="K6" s="14"/>
      <c r="L6" s="14"/>
      <c r="M6" s="65"/>
      <c r="N6" s="65"/>
      <c r="O6" s="29"/>
      <c r="P6" s="20"/>
      <c r="Q6" s="67"/>
      <c r="R6" s="66"/>
    </row>
    <row r="7" spans="1:18" ht="15">
      <c r="A7" s="21"/>
      <c r="B7" s="82"/>
      <c r="C7" s="155"/>
      <c r="D7" s="176"/>
      <c r="E7" s="159"/>
      <c r="F7" s="168"/>
      <c r="G7" s="14"/>
      <c r="H7" s="14"/>
      <c r="I7" s="65"/>
      <c r="J7" s="65"/>
      <c r="K7" s="14"/>
      <c r="L7" s="14"/>
      <c r="M7" s="65"/>
      <c r="N7" s="65"/>
      <c r="O7" s="29"/>
      <c r="P7" s="20"/>
      <c r="Q7" s="67"/>
      <c r="R7" s="66"/>
    </row>
    <row r="8" spans="1:18" ht="15">
      <c r="A8" s="21"/>
      <c r="B8" s="82"/>
      <c r="C8" s="164" t="s">
        <v>110</v>
      </c>
      <c r="D8" s="177"/>
      <c r="E8" s="223" t="s">
        <v>111</v>
      </c>
      <c r="F8" s="168"/>
      <c r="G8" s="14"/>
      <c r="H8" s="14"/>
      <c r="I8" s="65"/>
      <c r="J8" s="65"/>
      <c r="K8" s="14"/>
      <c r="L8" s="14"/>
      <c r="M8" s="65"/>
      <c r="N8" s="65"/>
      <c r="O8" s="29"/>
      <c r="P8" s="20"/>
      <c r="Q8" s="67"/>
      <c r="R8" s="66"/>
    </row>
    <row r="9" spans="1:18" ht="15">
      <c r="A9" s="21"/>
      <c r="B9" s="82"/>
      <c r="C9" s="164" t="s">
        <v>63</v>
      </c>
      <c r="D9" s="177"/>
      <c r="E9" s="223" t="s">
        <v>64</v>
      </c>
      <c r="F9" s="168"/>
      <c r="G9" s="14"/>
      <c r="H9" s="14"/>
      <c r="I9" s="65"/>
      <c r="J9" s="65"/>
      <c r="K9" s="14"/>
      <c r="L9" s="14"/>
      <c r="M9" s="65"/>
      <c r="N9" s="65"/>
      <c r="O9" s="29"/>
      <c r="P9" s="20"/>
      <c r="Q9" s="67"/>
      <c r="R9" s="66"/>
    </row>
    <row r="10" spans="1:18" ht="12.75">
      <c r="A10" s="21" t="s">
        <v>23</v>
      </c>
      <c r="B10" s="13"/>
      <c r="C10" s="14"/>
      <c r="D10" s="68"/>
      <c r="E10" s="21" t="s">
        <v>24</v>
      </c>
      <c r="F10" s="21"/>
      <c r="G10" s="21"/>
      <c r="H10" s="14"/>
      <c r="I10" s="65"/>
      <c r="J10" s="65"/>
      <c r="K10" s="65"/>
      <c r="L10" s="14"/>
      <c r="M10" s="65"/>
      <c r="N10" s="14"/>
      <c r="O10" s="29"/>
      <c r="P10" s="225"/>
      <c r="Q10" s="67"/>
      <c r="R10" s="66"/>
    </row>
    <row r="11" spans="1:18" ht="12.75">
      <c r="A11" s="14" t="s">
        <v>25</v>
      </c>
      <c r="B11" s="69" t="s">
        <v>104</v>
      </c>
      <c r="C11" s="14"/>
      <c r="D11" s="14"/>
      <c r="E11" s="14" t="s">
        <v>25</v>
      </c>
      <c r="F11" s="69" t="s">
        <v>104</v>
      </c>
      <c r="G11" s="14"/>
      <c r="H11" s="14"/>
      <c r="I11" s="65"/>
      <c r="J11" s="65"/>
      <c r="K11" s="65"/>
      <c r="L11" s="14"/>
      <c r="M11" s="65"/>
      <c r="N11" s="14"/>
      <c r="O11" s="29"/>
      <c r="P11" s="225"/>
      <c r="Q11" s="67"/>
      <c r="R11" s="66"/>
    </row>
    <row r="12" spans="1:18" ht="12.75">
      <c r="A12" s="14" t="s">
        <v>26</v>
      </c>
      <c r="B12" s="69" t="s">
        <v>100</v>
      </c>
      <c r="C12" s="14"/>
      <c r="D12" s="14"/>
      <c r="E12" s="14" t="s">
        <v>26</v>
      </c>
      <c r="F12" s="69" t="s">
        <v>100</v>
      </c>
      <c r="G12" s="14"/>
      <c r="H12" s="14"/>
      <c r="I12" s="65"/>
      <c r="J12" s="65"/>
      <c r="K12" s="65"/>
      <c r="L12" s="14"/>
      <c r="M12" s="65"/>
      <c r="N12" s="14"/>
      <c r="O12" s="29"/>
      <c r="P12" s="225"/>
      <c r="Q12" s="67"/>
      <c r="R12" s="66"/>
    </row>
    <row r="13" spans="1:18" ht="12.75">
      <c r="A13" s="14" t="s">
        <v>27</v>
      </c>
      <c r="B13" s="69" t="s">
        <v>132</v>
      </c>
      <c r="C13" s="14"/>
      <c r="D13" s="14"/>
      <c r="E13" s="14" t="s">
        <v>27</v>
      </c>
      <c r="F13" s="69" t="s">
        <v>132</v>
      </c>
      <c r="G13" s="14"/>
      <c r="H13" s="14"/>
      <c r="I13" s="65"/>
      <c r="J13" s="65"/>
      <c r="K13" s="65"/>
      <c r="L13" s="14"/>
      <c r="M13" s="65"/>
      <c r="N13" s="14"/>
      <c r="O13" s="29"/>
      <c r="P13" s="225"/>
      <c r="Q13" s="67"/>
      <c r="R13" s="66"/>
    </row>
    <row r="14" spans="1:18" ht="12.75">
      <c r="A14" s="14" t="s">
        <v>28</v>
      </c>
      <c r="B14" s="69" t="s">
        <v>141</v>
      </c>
      <c r="C14" s="14"/>
      <c r="D14" s="14"/>
      <c r="E14" s="14" t="s">
        <v>28</v>
      </c>
      <c r="F14" s="69" t="s">
        <v>141</v>
      </c>
      <c r="G14" s="14"/>
      <c r="H14" s="14"/>
      <c r="I14" s="65"/>
      <c r="J14" s="65"/>
      <c r="K14" s="65"/>
      <c r="L14" s="14"/>
      <c r="M14" s="65"/>
      <c r="N14" s="14"/>
      <c r="O14" s="29"/>
      <c r="P14" s="225"/>
      <c r="Q14" s="67"/>
      <c r="R14" s="66"/>
    </row>
    <row r="15" spans="1:18" ht="12.75">
      <c r="A15" s="14" t="s">
        <v>29</v>
      </c>
      <c r="B15" s="69" t="s">
        <v>146</v>
      </c>
      <c r="C15" s="14"/>
      <c r="D15" s="14"/>
      <c r="E15" s="14" t="s">
        <v>29</v>
      </c>
      <c r="F15" s="69" t="s">
        <v>146</v>
      </c>
      <c r="G15" s="14"/>
      <c r="H15" s="14"/>
      <c r="I15" s="65"/>
      <c r="J15" s="65"/>
      <c r="K15" s="65"/>
      <c r="L15" s="14"/>
      <c r="M15" s="65"/>
      <c r="N15" s="14"/>
      <c r="O15" s="29"/>
      <c r="P15" s="225"/>
      <c r="Q15" s="67"/>
      <c r="R15" s="66"/>
    </row>
    <row r="16" spans="1:18" ht="12.75">
      <c r="A16" s="14" t="s">
        <v>30</v>
      </c>
      <c r="B16" s="69" t="s">
        <v>130</v>
      </c>
      <c r="C16" s="14"/>
      <c r="D16" s="14"/>
      <c r="E16" s="14" t="s">
        <v>30</v>
      </c>
      <c r="F16" s="69" t="s">
        <v>130</v>
      </c>
      <c r="G16" s="14"/>
      <c r="H16" s="14"/>
      <c r="I16" s="65"/>
      <c r="J16" s="65"/>
      <c r="K16" s="65"/>
      <c r="L16" s="14"/>
      <c r="M16" s="65"/>
      <c r="N16" s="14"/>
      <c r="O16" s="29"/>
      <c r="P16" s="225"/>
      <c r="Q16" s="67"/>
      <c r="R16" s="66"/>
    </row>
    <row r="17" spans="1:17" ht="12.75">
      <c r="A17" s="14" t="s">
        <v>161</v>
      </c>
      <c r="B17" s="69" t="s">
        <v>127</v>
      </c>
      <c r="E17" s="69" t="s">
        <v>161</v>
      </c>
      <c r="F17" s="69" t="s">
        <v>127</v>
      </c>
      <c r="G17" s="69"/>
      <c r="L17" s="15"/>
      <c r="M17" s="16"/>
      <c r="N17" s="11"/>
      <c r="P17" s="226"/>
      <c r="Q17" s="10"/>
    </row>
    <row r="18" spans="1:17" ht="13.5" thickBo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9"/>
      <c r="O18" s="50"/>
      <c r="P18" s="50"/>
      <c r="Q18" s="51"/>
    </row>
    <row r="19" spans="1:17" s="14" customFormat="1" ht="9.75">
      <c r="A19" s="21" t="s">
        <v>31</v>
      </c>
      <c r="B19" s="14" t="s">
        <v>32</v>
      </c>
      <c r="C19" s="14" t="s">
        <v>51</v>
      </c>
      <c r="D19" s="14" t="s">
        <v>15</v>
      </c>
      <c r="F19" s="14">
        <v>1</v>
      </c>
      <c r="G19" s="14">
        <v>2</v>
      </c>
      <c r="H19" s="14">
        <v>3</v>
      </c>
      <c r="I19" s="14">
        <v>4</v>
      </c>
      <c r="J19" s="14">
        <v>5</v>
      </c>
      <c r="K19" s="14">
        <v>6</v>
      </c>
      <c r="M19" s="35">
        <v>1</v>
      </c>
      <c r="N19" s="29" t="s">
        <v>37</v>
      </c>
      <c r="O19" s="52" t="s">
        <v>38</v>
      </c>
      <c r="P19" s="52" t="s">
        <v>35</v>
      </c>
      <c r="Q19" s="53" t="s">
        <v>52</v>
      </c>
    </row>
    <row r="20" spans="1:19" s="53" customFormat="1" ht="15">
      <c r="A20" s="53">
        <v>1</v>
      </c>
      <c r="B20" s="53">
        <v>1</v>
      </c>
      <c r="C20" s="123" t="s">
        <v>142</v>
      </c>
      <c r="M20" s="54"/>
      <c r="N20" s="55"/>
      <c r="O20" s="36">
        <v>86.78</v>
      </c>
      <c r="P20" s="36">
        <v>67.3219</v>
      </c>
      <c r="Q20" s="210">
        <f>(O20+P20)/2</f>
        <v>77.05095</v>
      </c>
      <c r="S20" s="14"/>
    </row>
    <row r="21" spans="1:19" s="14" customFormat="1" ht="15">
      <c r="A21" s="21"/>
      <c r="C21" s="170" t="s">
        <v>74</v>
      </c>
      <c r="D21" s="180">
        <v>1998</v>
      </c>
      <c r="E21" s="180"/>
      <c r="F21" s="196"/>
      <c r="G21" s="17"/>
      <c r="H21" s="88"/>
      <c r="I21" s="18"/>
      <c r="J21" s="18"/>
      <c r="K21" s="18"/>
      <c r="L21" s="18"/>
      <c r="M21" s="18"/>
      <c r="N21" s="19"/>
      <c r="O21" s="52"/>
      <c r="P21" s="36">
        <v>66.1399</v>
      </c>
      <c r="Q21" s="53"/>
      <c r="S21" s="53"/>
    </row>
    <row r="22" spans="1:17" s="14" customFormat="1" ht="15">
      <c r="A22" s="21"/>
      <c r="C22" s="170" t="s">
        <v>80</v>
      </c>
      <c r="D22" s="180">
        <v>1999</v>
      </c>
      <c r="E22" s="180"/>
      <c r="F22" s="196"/>
      <c r="G22" s="17"/>
      <c r="H22" s="88"/>
      <c r="I22" s="18"/>
      <c r="J22" s="18"/>
      <c r="K22" s="18"/>
      <c r="L22" s="18"/>
      <c r="M22" s="18"/>
      <c r="N22" s="19"/>
      <c r="O22" s="52"/>
      <c r="P22" s="36">
        <v>70.072</v>
      </c>
      <c r="Q22" s="53"/>
    </row>
    <row r="23" spans="1:17" s="14" customFormat="1" ht="15">
      <c r="A23" s="21"/>
      <c r="C23" s="170" t="s">
        <v>81</v>
      </c>
      <c r="D23" s="180">
        <v>1999</v>
      </c>
      <c r="E23" s="180"/>
      <c r="F23" s="196"/>
      <c r="G23" s="17"/>
      <c r="H23" s="88"/>
      <c r="I23" s="18"/>
      <c r="J23" s="18"/>
      <c r="K23" s="18"/>
      <c r="L23" s="18"/>
      <c r="M23" s="18"/>
      <c r="N23" s="19"/>
      <c r="O23" s="52"/>
      <c r="P23" s="36">
        <v>70.5744</v>
      </c>
      <c r="Q23" s="53"/>
    </row>
    <row r="24" spans="1:17" s="14" customFormat="1" ht="15">
      <c r="A24" s="21"/>
      <c r="C24" s="170" t="s">
        <v>82</v>
      </c>
      <c r="D24" s="180">
        <v>1999</v>
      </c>
      <c r="E24" s="180"/>
      <c r="F24" s="196"/>
      <c r="G24" s="17"/>
      <c r="H24" s="88"/>
      <c r="I24" s="18"/>
      <c r="J24" s="18"/>
      <c r="K24" s="18"/>
      <c r="L24" s="18"/>
      <c r="M24" s="18"/>
      <c r="N24" s="19"/>
      <c r="O24" s="52"/>
      <c r="P24" s="36">
        <v>65.1339</v>
      </c>
      <c r="Q24" s="53"/>
    </row>
    <row r="25" spans="1:17" s="14" customFormat="1" ht="15">
      <c r="A25" s="21"/>
      <c r="C25" s="170" t="s">
        <v>77</v>
      </c>
      <c r="D25" s="180">
        <v>2000</v>
      </c>
      <c r="E25" s="180"/>
      <c r="F25" s="196"/>
      <c r="G25" s="17"/>
      <c r="H25" s="88"/>
      <c r="I25" s="18"/>
      <c r="J25" s="18"/>
      <c r="K25" s="18"/>
      <c r="L25" s="18"/>
      <c r="M25" s="18"/>
      <c r="N25" s="19"/>
      <c r="O25" s="52"/>
      <c r="P25" s="36">
        <v>68.4554</v>
      </c>
      <c r="Q25" s="53"/>
    </row>
    <row r="26" spans="1:17" s="14" customFormat="1" ht="15">
      <c r="A26" s="21"/>
      <c r="C26" s="170" t="s">
        <v>75</v>
      </c>
      <c r="D26" s="180">
        <v>2000</v>
      </c>
      <c r="E26" s="180"/>
      <c r="F26" s="196"/>
      <c r="G26" s="17"/>
      <c r="H26" s="88"/>
      <c r="I26" s="18"/>
      <c r="J26" s="18"/>
      <c r="K26" s="18"/>
      <c r="L26" s="18"/>
      <c r="M26" s="18"/>
      <c r="N26" s="19"/>
      <c r="O26" s="52"/>
      <c r="P26" s="36">
        <v>66.1101</v>
      </c>
      <c r="Q26" s="53"/>
    </row>
    <row r="27" spans="1:17" s="14" customFormat="1" ht="15">
      <c r="A27" s="21"/>
      <c r="C27" s="170" t="s">
        <v>78</v>
      </c>
      <c r="D27" s="180">
        <v>2000</v>
      </c>
      <c r="E27" s="180"/>
      <c r="F27" s="196"/>
      <c r="G27" s="17"/>
      <c r="H27" s="88"/>
      <c r="I27" s="18"/>
      <c r="J27" s="18"/>
      <c r="K27" s="18"/>
      <c r="L27" s="18"/>
      <c r="M27" s="18"/>
      <c r="N27" s="19"/>
      <c r="O27" s="52"/>
      <c r="P27" s="36">
        <v>67.0089</v>
      </c>
      <c r="Q27" s="53"/>
    </row>
    <row r="28" spans="1:17" s="14" customFormat="1" ht="15">
      <c r="A28" s="21"/>
      <c r="C28" s="170" t="s">
        <v>112</v>
      </c>
      <c r="D28" s="180">
        <v>2000</v>
      </c>
      <c r="E28" s="180"/>
      <c r="F28" s="196"/>
      <c r="G28" s="17"/>
      <c r="H28" s="88"/>
      <c r="I28" s="18"/>
      <c r="J28" s="18"/>
      <c r="K28" s="18"/>
      <c r="L28" s="18"/>
      <c r="M28" s="18"/>
      <c r="N28" s="19"/>
      <c r="O28" s="52"/>
      <c r="P28" s="36">
        <v>65.0804</v>
      </c>
      <c r="Q28" s="53"/>
    </row>
    <row r="29" spans="1:17" s="14" customFormat="1" ht="15">
      <c r="A29" s="21"/>
      <c r="B29" s="14" t="s">
        <v>102</v>
      </c>
      <c r="C29" s="170" t="s">
        <v>83</v>
      </c>
      <c r="D29" s="180">
        <v>1999</v>
      </c>
      <c r="E29" s="180"/>
      <c r="F29" s="196"/>
      <c r="G29" s="17"/>
      <c r="H29" s="88"/>
      <c r="I29" s="18"/>
      <c r="J29" s="18"/>
      <c r="K29" s="18"/>
      <c r="L29" s="18"/>
      <c r="M29" s="18"/>
      <c r="N29" s="19"/>
      <c r="O29" s="52"/>
      <c r="P29" s="11"/>
      <c r="Q29" s="53"/>
    </row>
    <row r="30" spans="1:17" s="14" customFormat="1" ht="15">
      <c r="A30" s="21"/>
      <c r="B30" s="14" t="s">
        <v>102</v>
      </c>
      <c r="C30" s="170" t="s">
        <v>86</v>
      </c>
      <c r="D30" s="180">
        <v>1999</v>
      </c>
      <c r="E30" s="180"/>
      <c r="F30" s="196"/>
      <c r="G30" s="17"/>
      <c r="H30" s="88"/>
      <c r="I30" s="18"/>
      <c r="J30" s="18"/>
      <c r="K30" s="18"/>
      <c r="L30" s="18"/>
      <c r="M30" s="18"/>
      <c r="N30" s="19"/>
      <c r="O30" s="52"/>
      <c r="P30" s="11"/>
      <c r="Q30" s="53"/>
    </row>
    <row r="31" spans="1:17" s="14" customFormat="1" ht="9.75">
      <c r="A31" s="21"/>
      <c r="D31" s="25" t="s">
        <v>49</v>
      </c>
      <c r="E31" s="17" t="s">
        <v>40</v>
      </c>
      <c r="F31" s="64">
        <v>8.4</v>
      </c>
      <c r="G31" s="64">
        <v>8.3</v>
      </c>
      <c r="H31" s="64">
        <v>8.5</v>
      </c>
      <c r="I31" s="64">
        <v>8.5</v>
      </c>
      <c r="J31" s="64">
        <v>8.5</v>
      </c>
      <c r="K31" s="64">
        <v>8.5</v>
      </c>
      <c r="L31" s="64">
        <v>9.3</v>
      </c>
      <c r="M31" s="28">
        <f aca="true" t="shared" si="0" ref="M31:M36">(SUM(F31:L31)-MAX(F31:K31)-MIN(F31:K31))</f>
        <v>43.2</v>
      </c>
      <c r="N31" s="29">
        <v>40</v>
      </c>
      <c r="O31" s="20">
        <f aca="true" t="shared" si="1" ref="O31:O36">M31*N31%</f>
        <v>17.28</v>
      </c>
      <c r="P31" s="52"/>
      <c r="Q31" s="53"/>
    </row>
    <row r="32" spans="1:17" s="14" customFormat="1" ht="9.75">
      <c r="A32" s="21"/>
      <c r="E32" s="17" t="s">
        <v>41</v>
      </c>
      <c r="F32" s="64">
        <v>8.5</v>
      </c>
      <c r="G32" s="64">
        <v>8.3</v>
      </c>
      <c r="H32" s="64">
        <v>8.5</v>
      </c>
      <c r="I32" s="64">
        <v>8.5</v>
      </c>
      <c r="J32" s="64">
        <v>8.3</v>
      </c>
      <c r="K32" s="64">
        <v>8.4</v>
      </c>
      <c r="L32" s="64">
        <v>9.4</v>
      </c>
      <c r="M32" s="28">
        <f t="shared" si="0"/>
        <v>43.099999999999994</v>
      </c>
      <c r="N32" s="29">
        <v>30</v>
      </c>
      <c r="O32" s="20">
        <f t="shared" si="1"/>
        <v>12.929999999999998</v>
      </c>
      <c r="P32" s="52"/>
      <c r="Q32" s="53"/>
    </row>
    <row r="33" spans="1:17" s="14" customFormat="1" ht="9.75">
      <c r="A33" s="21"/>
      <c r="D33" s="25"/>
      <c r="E33" s="17" t="s">
        <v>42</v>
      </c>
      <c r="F33" s="64">
        <v>8.6</v>
      </c>
      <c r="G33" s="64">
        <v>8.4</v>
      </c>
      <c r="H33" s="64">
        <v>8.6</v>
      </c>
      <c r="I33" s="64">
        <v>8.4</v>
      </c>
      <c r="J33" s="64">
        <v>8.7</v>
      </c>
      <c r="K33" s="64">
        <v>8.6</v>
      </c>
      <c r="L33" s="64">
        <v>9.4</v>
      </c>
      <c r="M33" s="28">
        <f t="shared" si="0"/>
        <v>43.6</v>
      </c>
      <c r="N33" s="29">
        <v>30</v>
      </c>
      <c r="O33" s="20">
        <f t="shared" si="1"/>
        <v>13.08</v>
      </c>
      <c r="P33" s="52"/>
      <c r="Q33" s="53"/>
    </row>
    <row r="34" spans="1:17" s="14" customFormat="1" ht="9.75">
      <c r="A34" s="21"/>
      <c r="D34" s="25" t="s">
        <v>53</v>
      </c>
      <c r="E34" s="17" t="s">
        <v>43</v>
      </c>
      <c r="F34" s="64">
        <v>8.5</v>
      </c>
      <c r="G34" s="64">
        <v>8.3</v>
      </c>
      <c r="H34" s="64">
        <v>8.6</v>
      </c>
      <c r="I34" s="64">
        <v>8.5</v>
      </c>
      <c r="J34" s="64">
        <v>8.6</v>
      </c>
      <c r="K34" s="64">
        <v>8.6</v>
      </c>
      <c r="L34" s="64">
        <v>9.2</v>
      </c>
      <c r="M34" s="28">
        <f t="shared" si="0"/>
        <v>43.39999999999999</v>
      </c>
      <c r="N34" s="29">
        <v>50</v>
      </c>
      <c r="O34" s="20">
        <f t="shared" si="1"/>
        <v>21.699999999999996</v>
      </c>
      <c r="P34" s="52"/>
      <c r="Q34" s="53"/>
    </row>
    <row r="35" spans="1:17" s="14" customFormat="1" ht="9.75">
      <c r="A35" s="21"/>
      <c r="D35" s="17"/>
      <c r="E35" s="17" t="s">
        <v>44</v>
      </c>
      <c r="F35" s="64">
        <v>8.5</v>
      </c>
      <c r="G35" s="64">
        <v>8.3</v>
      </c>
      <c r="H35" s="64">
        <v>8.6</v>
      </c>
      <c r="I35" s="64">
        <v>8.4</v>
      </c>
      <c r="J35" s="64">
        <v>8.6</v>
      </c>
      <c r="K35" s="64">
        <v>8.7</v>
      </c>
      <c r="L35" s="64">
        <v>9.4</v>
      </c>
      <c r="M35" s="28">
        <f t="shared" si="0"/>
        <v>43.5</v>
      </c>
      <c r="N35" s="29">
        <v>30</v>
      </c>
      <c r="O35" s="20">
        <f t="shared" si="1"/>
        <v>13.049999999999999</v>
      </c>
      <c r="P35" s="52"/>
      <c r="Q35" s="53"/>
    </row>
    <row r="36" spans="1:17" s="14" customFormat="1" ht="9.75">
      <c r="A36" s="21"/>
      <c r="D36" s="17"/>
      <c r="E36" s="17" t="s">
        <v>45</v>
      </c>
      <c r="F36" s="64">
        <v>8.6</v>
      </c>
      <c r="G36" s="64">
        <v>8.4</v>
      </c>
      <c r="H36" s="64">
        <v>8.7</v>
      </c>
      <c r="I36" s="64">
        <v>8.5</v>
      </c>
      <c r="J36" s="64">
        <v>8.5</v>
      </c>
      <c r="K36" s="64">
        <v>8.7</v>
      </c>
      <c r="L36" s="64">
        <v>9.4</v>
      </c>
      <c r="M36" s="28">
        <f t="shared" si="0"/>
        <v>43.70000000000001</v>
      </c>
      <c r="N36" s="30">
        <v>20</v>
      </c>
      <c r="O36" s="20">
        <f t="shared" si="1"/>
        <v>8.740000000000002</v>
      </c>
      <c r="P36" s="52"/>
      <c r="Q36" s="53"/>
    </row>
    <row r="37" spans="1:17" s="14" customFormat="1" ht="10.5" thickBot="1">
      <c r="A37" s="40"/>
      <c r="B37" s="41"/>
      <c r="C37" s="41"/>
      <c r="D37" s="41"/>
      <c r="E37" s="41"/>
      <c r="F37" s="41"/>
      <c r="G37" s="41"/>
      <c r="H37" s="42"/>
      <c r="I37" s="43" t="s">
        <v>46</v>
      </c>
      <c r="J37" s="43"/>
      <c r="K37" s="43"/>
      <c r="L37" s="43"/>
      <c r="M37" s="56"/>
      <c r="N37" s="57"/>
      <c r="O37" s="58">
        <f>O31+O32+O33+O34+O35+O36-K37</f>
        <v>86.78</v>
      </c>
      <c r="P37" s="195">
        <f>SUM(P21:P28)/8</f>
        <v>67.321875</v>
      </c>
      <c r="Q37" s="44"/>
    </row>
    <row r="38" spans="1:17" ht="12.75">
      <c r="A38" s="21" t="s">
        <v>31</v>
      </c>
      <c r="B38" s="14" t="s">
        <v>32</v>
      </c>
      <c r="C38" s="14" t="s">
        <v>51</v>
      </c>
      <c r="D38" s="14" t="s">
        <v>15</v>
      </c>
      <c r="E38" s="14"/>
      <c r="F38" s="14">
        <v>1</v>
      </c>
      <c r="G38" s="14">
        <v>2</v>
      </c>
      <c r="H38" s="14">
        <v>3</v>
      </c>
      <c r="I38" s="14">
        <v>4</v>
      </c>
      <c r="J38" s="14">
        <v>5</v>
      </c>
      <c r="K38" s="14">
        <v>6</v>
      </c>
      <c r="L38" s="14"/>
      <c r="M38" s="35">
        <v>1</v>
      </c>
      <c r="N38" s="29" t="s">
        <v>37</v>
      </c>
      <c r="O38" s="52" t="s">
        <v>38</v>
      </c>
      <c r="P38" s="52" t="s">
        <v>35</v>
      </c>
      <c r="Q38" s="53" t="s">
        <v>52</v>
      </c>
    </row>
    <row r="39" spans="1:17" ht="15">
      <c r="A39" s="53">
        <v>1</v>
      </c>
      <c r="B39" s="53">
        <v>2</v>
      </c>
      <c r="C39" s="214" t="s">
        <v>118</v>
      </c>
      <c r="D39" s="53"/>
      <c r="E39" s="53"/>
      <c r="F39" s="53"/>
      <c r="G39" s="53"/>
      <c r="H39" s="53"/>
      <c r="I39" s="53"/>
      <c r="J39" s="53"/>
      <c r="K39" s="53"/>
      <c r="L39" s="53"/>
      <c r="M39" s="54"/>
      <c r="N39" s="55"/>
      <c r="O39" s="36">
        <f>O50+K50</f>
        <v>72.72</v>
      </c>
      <c r="P39" s="36">
        <v>54.433</v>
      </c>
      <c r="Q39" s="53">
        <f>(O39+P39)/2</f>
        <v>63.576499999999996</v>
      </c>
    </row>
    <row r="40" spans="1:17" ht="15">
      <c r="A40" s="21"/>
      <c r="B40" s="14"/>
      <c r="C40" s="170" t="s">
        <v>106</v>
      </c>
      <c r="D40" s="180">
        <v>2000</v>
      </c>
      <c r="E40" s="180"/>
      <c r="F40" s="196"/>
      <c r="G40" s="17"/>
      <c r="H40" s="88"/>
      <c r="I40" s="18"/>
      <c r="J40" s="18"/>
      <c r="K40" s="18"/>
      <c r="L40" s="18"/>
      <c r="M40" s="18"/>
      <c r="N40" s="19"/>
      <c r="O40" s="52"/>
      <c r="P40" s="36">
        <v>54.4851</v>
      </c>
      <c r="Q40" s="53"/>
    </row>
    <row r="41" spans="1:17" ht="15">
      <c r="A41" s="21"/>
      <c r="B41" s="14"/>
      <c r="C41" s="170" t="s">
        <v>92</v>
      </c>
      <c r="D41" s="180">
        <v>2000</v>
      </c>
      <c r="E41" s="180"/>
      <c r="F41" s="196"/>
      <c r="G41" s="17"/>
      <c r="H41" s="88"/>
      <c r="I41" s="18"/>
      <c r="J41" s="18"/>
      <c r="K41" s="18"/>
      <c r="L41" s="18"/>
      <c r="M41" s="18"/>
      <c r="N41" s="19"/>
      <c r="O41" s="52"/>
      <c r="P41" s="36">
        <v>53.5744</v>
      </c>
      <c r="Q41" s="53"/>
    </row>
    <row r="42" spans="1:17" ht="15">
      <c r="A42" s="21"/>
      <c r="B42" s="14"/>
      <c r="C42" s="170" t="s">
        <v>93</v>
      </c>
      <c r="D42" s="180">
        <v>2000</v>
      </c>
      <c r="E42" s="180"/>
      <c r="F42" s="196"/>
      <c r="G42" s="17"/>
      <c r="H42" s="88"/>
      <c r="I42" s="18"/>
      <c r="J42" s="18"/>
      <c r="K42" s="18"/>
      <c r="L42" s="18"/>
      <c r="M42" s="18"/>
      <c r="N42" s="19"/>
      <c r="O42" s="52"/>
      <c r="P42" s="36">
        <v>56.3006</v>
      </c>
      <c r="Q42" s="53"/>
    </row>
    <row r="43" spans="1:17" ht="15">
      <c r="A43" s="21"/>
      <c r="B43" s="14"/>
      <c r="C43" s="170" t="s">
        <v>107</v>
      </c>
      <c r="D43" s="180">
        <v>2000</v>
      </c>
      <c r="E43" s="180"/>
      <c r="F43" s="196"/>
      <c r="G43" s="17"/>
      <c r="H43" s="88"/>
      <c r="I43" s="18"/>
      <c r="J43" s="18"/>
      <c r="K43" s="18"/>
      <c r="L43" s="18"/>
      <c r="M43" s="18"/>
      <c r="N43" s="19"/>
      <c r="O43" s="52"/>
      <c r="P43" s="36">
        <v>53.372</v>
      </c>
      <c r="Q43" s="53"/>
    </row>
    <row r="44" spans="1:17" ht="12.75">
      <c r="A44" s="21"/>
      <c r="B44" s="14"/>
      <c r="C44" s="14"/>
      <c r="D44" s="25" t="s">
        <v>49</v>
      </c>
      <c r="E44" s="17" t="s">
        <v>40</v>
      </c>
      <c r="F44" s="64">
        <v>7.8</v>
      </c>
      <c r="G44" s="64">
        <v>7.6</v>
      </c>
      <c r="H44" s="64">
        <v>7.2</v>
      </c>
      <c r="I44" s="64">
        <v>7.6</v>
      </c>
      <c r="J44" s="64">
        <v>8</v>
      </c>
      <c r="K44" s="64">
        <v>7.6</v>
      </c>
      <c r="L44" s="64">
        <v>6.4</v>
      </c>
      <c r="M44" s="28">
        <f aca="true" t="shared" si="2" ref="M44:M49">(SUM(F44:L44)-MAX(F44:K44)-MIN(F44:K44))</f>
        <v>36.99999999999999</v>
      </c>
      <c r="N44" s="29">
        <v>40</v>
      </c>
      <c r="O44" s="20">
        <f aca="true" t="shared" si="3" ref="O44:O49">M44*N44%</f>
        <v>14.799999999999997</v>
      </c>
      <c r="P44" s="52"/>
      <c r="Q44" s="53"/>
    </row>
    <row r="45" spans="1:17" ht="12.75">
      <c r="A45" s="21"/>
      <c r="B45" s="14"/>
      <c r="C45" s="14"/>
      <c r="D45" s="14"/>
      <c r="E45" s="17" t="s">
        <v>41</v>
      </c>
      <c r="F45" s="64">
        <v>7.5</v>
      </c>
      <c r="G45" s="64">
        <v>7.7</v>
      </c>
      <c r="H45" s="64">
        <v>7.3</v>
      </c>
      <c r="I45" s="64">
        <v>7.7</v>
      </c>
      <c r="J45" s="64">
        <v>8.1</v>
      </c>
      <c r="K45" s="64">
        <v>7.5</v>
      </c>
      <c r="L45" s="64">
        <v>6.7</v>
      </c>
      <c r="M45" s="28">
        <f t="shared" si="2"/>
        <v>37.1</v>
      </c>
      <c r="N45" s="29">
        <v>30</v>
      </c>
      <c r="O45" s="20">
        <f t="shared" si="3"/>
        <v>11.13</v>
      </c>
      <c r="P45" s="52"/>
      <c r="Q45" s="53"/>
    </row>
    <row r="46" spans="1:17" ht="12.75">
      <c r="A46" s="21"/>
      <c r="B46" s="14"/>
      <c r="C46" s="14"/>
      <c r="D46" s="25"/>
      <c r="E46" s="17" t="s">
        <v>42</v>
      </c>
      <c r="F46" s="64">
        <v>7.7</v>
      </c>
      <c r="G46" s="64">
        <v>7.8</v>
      </c>
      <c r="H46" s="64">
        <v>7.3</v>
      </c>
      <c r="I46" s="64">
        <v>7.7</v>
      </c>
      <c r="J46" s="64">
        <v>8.3</v>
      </c>
      <c r="K46" s="64">
        <v>7.6</v>
      </c>
      <c r="L46" s="64">
        <v>7</v>
      </c>
      <c r="M46" s="28">
        <f t="shared" si="2"/>
        <v>37.8</v>
      </c>
      <c r="N46" s="29">
        <v>30</v>
      </c>
      <c r="O46" s="20">
        <f t="shared" si="3"/>
        <v>11.339999999999998</v>
      </c>
      <c r="P46" s="52"/>
      <c r="Q46" s="53"/>
    </row>
    <row r="47" spans="1:17" ht="12.75">
      <c r="A47" s="21"/>
      <c r="B47" s="14"/>
      <c r="C47" s="14"/>
      <c r="D47" s="25" t="s">
        <v>53</v>
      </c>
      <c r="E47" s="17" t="s">
        <v>43</v>
      </c>
      <c r="F47" s="64">
        <v>7.6</v>
      </c>
      <c r="G47" s="64">
        <v>7.8</v>
      </c>
      <c r="H47" s="64">
        <v>7.3</v>
      </c>
      <c r="I47" s="64">
        <v>7.8</v>
      </c>
      <c r="J47" s="64">
        <v>8</v>
      </c>
      <c r="K47" s="64">
        <v>7.7</v>
      </c>
      <c r="L47" s="64">
        <v>6.5</v>
      </c>
      <c r="M47" s="28">
        <f t="shared" si="2"/>
        <v>37.400000000000006</v>
      </c>
      <c r="N47" s="29">
        <v>50</v>
      </c>
      <c r="O47" s="20">
        <f t="shared" si="3"/>
        <v>18.700000000000003</v>
      </c>
      <c r="P47" s="52"/>
      <c r="Q47" s="53"/>
    </row>
    <row r="48" spans="1:17" ht="12.75">
      <c r="A48" s="21"/>
      <c r="B48" s="14"/>
      <c r="C48" s="14"/>
      <c r="D48" s="17"/>
      <c r="E48" s="17" t="s">
        <v>44</v>
      </c>
      <c r="F48" s="64">
        <v>7.8</v>
      </c>
      <c r="G48" s="64">
        <v>7.8</v>
      </c>
      <c r="H48" s="64">
        <v>7.3</v>
      </c>
      <c r="I48" s="64">
        <v>7.6</v>
      </c>
      <c r="J48" s="64">
        <v>8.2</v>
      </c>
      <c r="K48" s="64">
        <v>7.6</v>
      </c>
      <c r="L48" s="64">
        <v>6.9</v>
      </c>
      <c r="M48" s="28">
        <f t="shared" si="2"/>
        <v>37.7</v>
      </c>
      <c r="N48" s="29">
        <v>30</v>
      </c>
      <c r="O48" s="20">
        <f t="shared" si="3"/>
        <v>11.31</v>
      </c>
      <c r="P48" s="52"/>
      <c r="Q48" s="53"/>
    </row>
    <row r="49" spans="1:17" ht="12.75">
      <c r="A49" s="21"/>
      <c r="B49" s="14"/>
      <c r="C49" s="14"/>
      <c r="D49" s="17"/>
      <c r="E49" s="17" t="s">
        <v>45</v>
      </c>
      <c r="F49" s="64">
        <v>7.6</v>
      </c>
      <c r="G49" s="64">
        <v>7.8</v>
      </c>
      <c r="H49" s="64">
        <v>7.5</v>
      </c>
      <c r="I49" s="64">
        <v>7.7</v>
      </c>
      <c r="J49" s="64">
        <v>8.2</v>
      </c>
      <c r="K49" s="64">
        <v>7.6</v>
      </c>
      <c r="L49" s="64">
        <v>6.5</v>
      </c>
      <c r="M49" s="28">
        <f t="shared" si="2"/>
        <v>37.2</v>
      </c>
      <c r="N49" s="30">
        <v>20</v>
      </c>
      <c r="O49" s="20">
        <f t="shared" si="3"/>
        <v>7.440000000000001</v>
      </c>
      <c r="P49" s="52"/>
      <c r="Q49" s="53"/>
    </row>
    <row r="50" spans="1:17" ht="13.5" thickBot="1">
      <c r="A50" s="40"/>
      <c r="B50" s="41"/>
      <c r="C50" s="41"/>
      <c r="D50" s="41"/>
      <c r="E50" s="41"/>
      <c r="F50" s="41"/>
      <c r="G50" s="41"/>
      <c r="H50" s="42"/>
      <c r="I50" s="43" t="s">
        <v>46</v>
      </c>
      <c r="J50" s="43"/>
      <c r="K50" s="43">
        <v>-2</v>
      </c>
      <c r="L50" s="43"/>
      <c r="M50" s="56"/>
      <c r="N50" s="57"/>
      <c r="O50" s="58">
        <f>O44+O45+O46+O47+O48+O49</f>
        <v>74.72</v>
      </c>
      <c r="P50" s="195">
        <f>SUM(P40:P43)/4</f>
        <v>54.433025</v>
      </c>
      <c r="Q50" s="44"/>
    </row>
  </sheetData>
  <sheetProtection/>
  <printOptions/>
  <pageMargins left="0.17" right="0.16" top="0.23" bottom="0.3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5" zoomScaleNormal="75" zoomScalePageLayoutView="0" workbookViewId="0" topLeftCell="A1">
      <selection activeCell="A25" sqref="A25"/>
    </sheetView>
  </sheetViews>
  <sheetFormatPr defaultColWidth="9.125" defaultRowHeight="12.75"/>
  <cols>
    <col min="1" max="1" width="9.125" style="10" customWidth="1"/>
    <col min="2" max="2" width="5.875" style="89" customWidth="1"/>
    <col min="3" max="3" width="26.375" style="89" customWidth="1"/>
    <col min="4" max="4" width="7.00390625" style="182" customWidth="1"/>
    <col min="5" max="5" width="25.50390625" style="89" bestFit="1" customWidth="1"/>
    <col min="6" max="6" width="11.875" style="169" customWidth="1"/>
    <col min="7" max="7" width="26.625" style="10" bestFit="1" customWidth="1"/>
    <col min="8" max="8" width="6.625" style="10" bestFit="1" customWidth="1"/>
    <col min="9" max="9" width="25.50390625" style="10" bestFit="1" customWidth="1"/>
    <col min="10" max="16384" width="9.125" style="10" customWidth="1"/>
  </cols>
  <sheetData>
    <row r="1" spans="2:6" s="82" customFormat="1" ht="15">
      <c r="B1" s="155" t="s">
        <v>109</v>
      </c>
      <c r="D1" s="157"/>
      <c r="E1" s="157"/>
      <c r="F1" s="168"/>
    </row>
    <row r="2" spans="2:6" s="83" customFormat="1" ht="15">
      <c r="B2" s="155" t="s">
        <v>108</v>
      </c>
      <c r="D2" s="175"/>
      <c r="E2" s="161"/>
      <c r="F2" s="168"/>
    </row>
    <row r="3" spans="2:6" s="82" customFormat="1" ht="15">
      <c r="B3" s="155"/>
      <c r="D3" s="157"/>
      <c r="E3" s="162"/>
      <c r="F3" s="168"/>
    </row>
    <row r="4" spans="2:6" s="83" customFormat="1" ht="15">
      <c r="B4" s="155" t="s">
        <v>62</v>
      </c>
      <c r="D4" s="162"/>
      <c r="E4" s="161" t="s">
        <v>69</v>
      </c>
      <c r="F4" s="168"/>
    </row>
    <row r="5" spans="2:6" s="82" customFormat="1" ht="15">
      <c r="B5" s="155" t="s">
        <v>99</v>
      </c>
      <c r="D5" s="157"/>
      <c r="E5" s="157"/>
      <c r="F5" s="168"/>
    </row>
    <row r="6" spans="2:6" s="82" customFormat="1" ht="15">
      <c r="B6" s="155" t="s">
        <v>122</v>
      </c>
      <c r="D6" s="176"/>
      <c r="E6" s="159"/>
      <c r="F6" s="168"/>
    </row>
    <row r="7" spans="3:6" s="82" customFormat="1" ht="15">
      <c r="C7" s="155"/>
      <c r="D7" s="176"/>
      <c r="E7" s="159"/>
      <c r="F7" s="168"/>
    </row>
    <row r="8" spans="3:6" s="82" customFormat="1" ht="15">
      <c r="C8" s="164" t="s">
        <v>110</v>
      </c>
      <c r="D8" s="177"/>
      <c r="E8" s="165" t="s">
        <v>111</v>
      </c>
      <c r="F8" s="168"/>
    </row>
    <row r="9" spans="3:6" s="82" customFormat="1" ht="15">
      <c r="C9" s="164" t="s">
        <v>63</v>
      </c>
      <c r="D9" s="177"/>
      <c r="E9" s="166" t="s">
        <v>64</v>
      </c>
      <c r="F9" s="168"/>
    </row>
    <row r="10" spans="3:6" s="1" customFormat="1" ht="21" customHeight="1">
      <c r="C10" s="93"/>
      <c r="D10" s="178"/>
      <c r="F10" s="167"/>
    </row>
    <row r="11" spans="1:6" ht="15.75" thickBot="1">
      <c r="A11" s="47" t="s">
        <v>13</v>
      </c>
      <c r="B11" s="172" t="s">
        <v>0</v>
      </c>
      <c r="C11" s="173" t="s">
        <v>14</v>
      </c>
      <c r="D11" s="179" t="s">
        <v>15</v>
      </c>
      <c r="E11" s="173" t="s">
        <v>2</v>
      </c>
      <c r="F11" s="174" t="s">
        <v>52</v>
      </c>
    </row>
    <row r="12" spans="1:6" ht="15">
      <c r="A12" s="88">
        <v>1</v>
      </c>
      <c r="B12" s="170">
        <v>17</v>
      </c>
      <c r="C12" s="170" t="s">
        <v>81</v>
      </c>
      <c r="D12" s="180">
        <v>1999</v>
      </c>
      <c r="E12" s="170" t="s">
        <v>119</v>
      </c>
      <c r="F12" s="171">
        <v>70.5744</v>
      </c>
    </row>
    <row r="13" spans="1:6" ht="15">
      <c r="A13" s="88">
        <f>A12+1</f>
        <v>2</v>
      </c>
      <c r="B13" s="170">
        <v>10</v>
      </c>
      <c r="C13" s="170" t="s">
        <v>80</v>
      </c>
      <c r="D13" s="180">
        <v>1999</v>
      </c>
      <c r="E13" s="170" t="s">
        <v>119</v>
      </c>
      <c r="F13" s="171">
        <v>70.072</v>
      </c>
    </row>
    <row r="14" spans="1:6" ht="15">
      <c r="A14" s="88">
        <f aca="true" t="shared" si="0" ref="A14:A36">A13+1</f>
        <v>3</v>
      </c>
      <c r="B14" s="170">
        <v>27</v>
      </c>
      <c r="C14" s="170" t="s">
        <v>77</v>
      </c>
      <c r="D14" s="180">
        <v>2000</v>
      </c>
      <c r="E14" s="170" t="s">
        <v>119</v>
      </c>
      <c r="F14" s="171">
        <v>68.4554</v>
      </c>
    </row>
    <row r="15" spans="1:6" ht="15">
      <c r="A15" s="88">
        <f t="shared" si="0"/>
        <v>4</v>
      </c>
      <c r="B15" s="170">
        <v>30</v>
      </c>
      <c r="C15" s="170" t="s">
        <v>78</v>
      </c>
      <c r="D15" s="180">
        <v>2000</v>
      </c>
      <c r="E15" s="170" t="s">
        <v>119</v>
      </c>
      <c r="F15" s="171">
        <v>67.0089</v>
      </c>
    </row>
    <row r="16" spans="1:6" ht="15">
      <c r="A16" s="88">
        <f t="shared" si="0"/>
        <v>5</v>
      </c>
      <c r="B16" s="170">
        <v>26</v>
      </c>
      <c r="C16" s="170" t="s">
        <v>86</v>
      </c>
      <c r="D16" s="180">
        <v>1999</v>
      </c>
      <c r="E16" s="170" t="s">
        <v>119</v>
      </c>
      <c r="F16" s="171">
        <v>66.9405</v>
      </c>
    </row>
    <row r="17" spans="1:6" ht="15">
      <c r="A17" s="88">
        <f t="shared" si="0"/>
        <v>6</v>
      </c>
      <c r="B17" s="170">
        <v>12</v>
      </c>
      <c r="C17" s="170" t="s">
        <v>74</v>
      </c>
      <c r="D17" s="180">
        <v>1998</v>
      </c>
      <c r="E17" s="170" t="s">
        <v>119</v>
      </c>
      <c r="F17" s="171">
        <v>66.1399</v>
      </c>
    </row>
    <row r="18" spans="1:6" ht="15">
      <c r="A18" s="88">
        <f t="shared" si="0"/>
        <v>7</v>
      </c>
      <c r="B18" s="170">
        <v>9</v>
      </c>
      <c r="C18" s="170" t="s">
        <v>75</v>
      </c>
      <c r="D18" s="180">
        <v>2000</v>
      </c>
      <c r="E18" s="170" t="s">
        <v>119</v>
      </c>
      <c r="F18" s="171">
        <v>66.1101</v>
      </c>
    </row>
    <row r="19" spans="1:6" ht="15">
      <c r="A19" s="88">
        <f>A25+1</f>
        <v>9</v>
      </c>
      <c r="B19" s="170">
        <v>6</v>
      </c>
      <c r="C19" s="170" t="s">
        <v>82</v>
      </c>
      <c r="D19" s="180">
        <v>1999</v>
      </c>
      <c r="E19" s="170" t="s">
        <v>119</v>
      </c>
      <c r="F19" s="171">
        <v>65.1339</v>
      </c>
    </row>
    <row r="20" spans="1:6" ht="15">
      <c r="A20" s="88">
        <f t="shared" si="0"/>
        <v>10</v>
      </c>
      <c r="B20" s="170">
        <v>1</v>
      </c>
      <c r="C20" s="170" t="s">
        <v>112</v>
      </c>
      <c r="D20" s="180">
        <v>2000</v>
      </c>
      <c r="E20" s="170" t="s">
        <v>119</v>
      </c>
      <c r="F20" s="171">
        <v>65.0804</v>
      </c>
    </row>
    <row r="21" spans="1:6" ht="15">
      <c r="A21" s="88">
        <f t="shared" si="0"/>
        <v>11</v>
      </c>
      <c r="B21" s="170">
        <v>21</v>
      </c>
      <c r="C21" s="170" t="s">
        <v>116</v>
      </c>
      <c r="D21" s="180">
        <v>1998</v>
      </c>
      <c r="E21" s="170" t="s">
        <v>119</v>
      </c>
      <c r="F21" s="171">
        <v>64.869</v>
      </c>
    </row>
    <row r="22" spans="1:6" ht="15">
      <c r="A22" s="88">
        <f t="shared" si="0"/>
        <v>12</v>
      </c>
      <c r="B22" s="170">
        <v>19</v>
      </c>
      <c r="C22" s="170" t="s">
        <v>84</v>
      </c>
      <c r="D22" s="180">
        <v>2000</v>
      </c>
      <c r="E22" s="170" t="s">
        <v>119</v>
      </c>
      <c r="F22" s="171">
        <v>63.7619</v>
      </c>
    </row>
    <row r="23" spans="1:6" ht="15">
      <c r="A23" s="88">
        <f t="shared" si="0"/>
        <v>13</v>
      </c>
      <c r="B23" s="170">
        <v>20</v>
      </c>
      <c r="C23" s="170" t="s">
        <v>79</v>
      </c>
      <c r="D23" s="180">
        <v>1999</v>
      </c>
      <c r="E23" s="170" t="s">
        <v>119</v>
      </c>
      <c r="F23" s="171">
        <v>63.4911</v>
      </c>
    </row>
    <row r="24" spans="1:6" ht="15">
      <c r="A24" s="88">
        <f t="shared" si="0"/>
        <v>14</v>
      </c>
      <c r="C24" s="170" t="s">
        <v>88</v>
      </c>
      <c r="D24" s="180">
        <v>2000</v>
      </c>
      <c r="E24" s="170" t="s">
        <v>87</v>
      </c>
      <c r="F24" s="171">
        <v>61.7946</v>
      </c>
    </row>
    <row r="25" spans="1:6" ht="15">
      <c r="A25" s="88">
        <f>A18+1</f>
        <v>8</v>
      </c>
      <c r="B25" s="170">
        <v>15</v>
      </c>
      <c r="C25" s="170" t="s">
        <v>83</v>
      </c>
      <c r="D25" s="180">
        <v>1999</v>
      </c>
      <c r="E25" s="170" t="s">
        <v>119</v>
      </c>
      <c r="F25" s="171">
        <v>65.756</v>
      </c>
    </row>
    <row r="26" spans="1:6" ht="15">
      <c r="A26" s="88">
        <f>A24+1</f>
        <v>15</v>
      </c>
      <c r="B26" s="170">
        <v>23</v>
      </c>
      <c r="C26" s="170" t="s">
        <v>76</v>
      </c>
      <c r="D26" s="180">
        <v>1999</v>
      </c>
      <c r="E26" s="170" t="s">
        <v>118</v>
      </c>
      <c r="F26" s="171">
        <v>61.625</v>
      </c>
    </row>
    <row r="27" spans="1:6" ht="15">
      <c r="A27" s="88">
        <f t="shared" si="0"/>
        <v>16</v>
      </c>
      <c r="B27" s="170">
        <v>4</v>
      </c>
      <c r="C27" s="170" t="s">
        <v>98</v>
      </c>
      <c r="D27" s="180">
        <v>2000</v>
      </c>
      <c r="E27" s="170" t="s">
        <v>118</v>
      </c>
      <c r="F27" s="171">
        <v>60.3065</v>
      </c>
    </row>
    <row r="28" spans="1:6" ht="15">
      <c r="A28" s="88">
        <f t="shared" si="0"/>
        <v>17</v>
      </c>
      <c r="B28" s="170">
        <v>11</v>
      </c>
      <c r="C28" s="170" t="s">
        <v>85</v>
      </c>
      <c r="D28" s="180">
        <v>2000</v>
      </c>
      <c r="E28" s="170" t="s">
        <v>118</v>
      </c>
      <c r="F28" s="171">
        <v>60.2589</v>
      </c>
    </row>
    <row r="29" spans="1:6" ht="15">
      <c r="A29" s="88">
        <f t="shared" si="0"/>
        <v>18</v>
      </c>
      <c r="B29" s="170">
        <v>5</v>
      </c>
      <c r="C29" s="170" t="s">
        <v>97</v>
      </c>
      <c r="D29" s="180">
        <v>2000</v>
      </c>
      <c r="E29" s="170" t="s">
        <v>118</v>
      </c>
      <c r="F29" s="171">
        <v>60.25</v>
      </c>
    </row>
    <row r="30" spans="1:6" ht="15">
      <c r="A30" s="88">
        <f t="shared" si="0"/>
        <v>19</v>
      </c>
      <c r="B30" s="170">
        <v>14</v>
      </c>
      <c r="C30" s="170" t="s">
        <v>89</v>
      </c>
      <c r="D30" s="180">
        <v>2000</v>
      </c>
      <c r="E30" s="170" t="s">
        <v>87</v>
      </c>
      <c r="F30" s="171">
        <v>58.5744</v>
      </c>
    </row>
    <row r="31" spans="1:6" ht="15">
      <c r="A31" s="88">
        <f t="shared" si="0"/>
        <v>20</v>
      </c>
      <c r="B31" s="170">
        <v>7</v>
      </c>
      <c r="C31" s="170" t="s">
        <v>90</v>
      </c>
      <c r="D31" s="180">
        <v>1999</v>
      </c>
      <c r="E31" s="170" t="s">
        <v>87</v>
      </c>
      <c r="F31" s="171">
        <v>56.6577</v>
      </c>
    </row>
    <row r="32" spans="1:6" ht="15">
      <c r="A32" s="88">
        <f t="shared" si="0"/>
        <v>21</v>
      </c>
      <c r="B32" s="170">
        <v>2</v>
      </c>
      <c r="C32" s="170" t="s">
        <v>93</v>
      </c>
      <c r="D32" s="180">
        <v>2000</v>
      </c>
      <c r="E32" s="170" t="s">
        <v>118</v>
      </c>
      <c r="F32" s="171">
        <v>56.3006</v>
      </c>
    </row>
    <row r="33" spans="1:6" ht="15">
      <c r="A33" s="88">
        <f t="shared" si="0"/>
        <v>22</v>
      </c>
      <c r="B33" s="170">
        <v>28</v>
      </c>
      <c r="C33" s="170" t="s">
        <v>91</v>
      </c>
      <c r="D33" s="180">
        <v>1999</v>
      </c>
      <c r="E33" s="170" t="s">
        <v>87</v>
      </c>
      <c r="F33" s="171">
        <v>55.7054</v>
      </c>
    </row>
    <row r="34" spans="1:6" ht="15">
      <c r="A34" s="88">
        <f t="shared" si="0"/>
        <v>23</v>
      </c>
      <c r="B34" s="170">
        <v>3</v>
      </c>
      <c r="C34" s="170" t="s">
        <v>113</v>
      </c>
      <c r="D34" s="180">
        <v>2000</v>
      </c>
      <c r="E34" s="170" t="s">
        <v>114</v>
      </c>
      <c r="F34" s="171">
        <v>54.9643</v>
      </c>
    </row>
    <row r="35" spans="1:6" ht="15">
      <c r="A35" s="88">
        <f t="shared" si="0"/>
        <v>24</v>
      </c>
      <c r="B35" s="170">
        <v>13</v>
      </c>
      <c r="C35" s="170" t="s">
        <v>106</v>
      </c>
      <c r="D35" s="180">
        <v>2000</v>
      </c>
      <c r="E35" s="170" t="s">
        <v>118</v>
      </c>
      <c r="F35" s="171">
        <v>54.4851</v>
      </c>
    </row>
    <row r="36" spans="1:6" ht="15">
      <c r="A36" s="88">
        <f t="shared" si="0"/>
        <v>25</v>
      </c>
      <c r="B36" s="170">
        <v>16</v>
      </c>
      <c r="C36" s="170" t="s">
        <v>92</v>
      </c>
      <c r="D36" s="180">
        <v>2000</v>
      </c>
      <c r="E36" s="170" t="s">
        <v>118</v>
      </c>
      <c r="F36" s="171">
        <v>53.5744</v>
      </c>
    </row>
    <row r="37" spans="1:6" ht="15">
      <c r="A37" s="88">
        <f>A36+1</f>
        <v>26</v>
      </c>
      <c r="B37" s="170">
        <v>8</v>
      </c>
      <c r="C37" s="170" t="s">
        <v>107</v>
      </c>
      <c r="D37" s="180">
        <v>2000</v>
      </c>
      <c r="E37" s="170" t="s">
        <v>118</v>
      </c>
      <c r="F37" s="171">
        <v>53.372</v>
      </c>
    </row>
    <row r="38" spans="1:6" ht="15">
      <c r="A38" s="88">
        <f>A37+1</f>
        <v>27</v>
      </c>
      <c r="B38" s="170">
        <v>24</v>
      </c>
      <c r="C38" s="170" t="s">
        <v>95</v>
      </c>
      <c r="D38" s="180">
        <v>1999</v>
      </c>
      <c r="E38" s="170" t="s">
        <v>118</v>
      </c>
      <c r="F38" s="171">
        <v>52.6905</v>
      </c>
    </row>
    <row r="39" spans="1:6" ht="15">
      <c r="A39" s="88">
        <f>A38+1</f>
        <v>28</v>
      </c>
      <c r="B39" s="170">
        <v>22</v>
      </c>
      <c r="C39" s="170" t="s">
        <v>117</v>
      </c>
      <c r="D39" s="180">
        <v>2000</v>
      </c>
      <c r="E39" s="170" t="s">
        <v>87</v>
      </c>
      <c r="F39" s="171">
        <v>51.8542</v>
      </c>
    </row>
    <row r="40" spans="1:6" ht="15">
      <c r="A40" s="88">
        <f>A39+1</f>
        <v>29</v>
      </c>
      <c r="B40" s="170">
        <v>18</v>
      </c>
      <c r="C40" s="170" t="s">
        <v>115</v>
      </c>
      <c r="D40" s="180">
        <v>1998</v>
      </c>
      <c r="E40" s="170" t="s">
        <v>87</v>
      </c>
      <c r="F40" s="169">
        <v>49.7649</v>
      </c>
    </row>
    <row r="41" spans="1:6" ht="15">
      <c r="A41" s="88">
        <f>A40+1</f>
        <v>30</v>
      </c>
      <c r="B41" s="170">
        <v>25</v>
      </c>
      <c r="C41" s="170" t="s">
        <v>96</v>
      </c>
      <c r="D41" s="180">
        <v>1999</v>
      </c>
      <c r="E41" s="170" t="s">
        <v>118</v>
      </c>
      <c r="F41" s="171">
        <v>49.5655</v>
      </c>
    </row>
    <row r="42" spans="1:6" ht="15">
      <c r="A42" s="88"/>
      <c r="B42" s="121"/>
      <c r="C42" s="121"/>
      <c r="D42" s="181"/>
      <c r="E42" s="121"/>
      <c r="F42" s="171"/>
    </row>
    <row r="43" spans="1:6" ht="15">
      <c r="A43" s="88"/>
      <c r="B43" s="121"/>
      <c r="C43" s="121"/>
      <c r="D43" s="181"/>
      <c r="E43" s="121"/>
      <c r="F43" s="171"/>
    </row>
    <row r="44" spans="1:6" ht="15">
      <c r="A44" s="88"/>
      <c r="B44" s="121"/>
      <c r="C44" s="121"/>
      <c r="D44" s="181"/>
      <c r="E44" s="121"/>
      <c r="F44" s="171"/>
    </row>
    <row r="45" spans="1:6" ht="15">
      <c r="A45" s="88"/>
      <c r="B45" s="121"/>
      <c r="C45" s="121"/>
      <c r="D45" s="181"/>
      <c r="E45" s="121"/>
      <c r="F45" s="171"/>
    </row>
    <row r="46" spans="1:6" ht="15">
      <c r="A46" s="88"/>
      <c r="B46" s="121"/>
      <c r="C46" s="121"/>
      <c r="D46" s="181"/>
      <c r="E46" s="121"/>
      <c r="F46" s="171"/>
    </row>
    <row r="47" spans="1:6" ht="15">
      <c r="A47" s="88"/>
      <c r="B47" s="121"/>
      <c r="C47" s="121"/>
      <c r="D47" s="181"/>
      <c r="E47" s="121"/>
      <c r="F47" s="171"/>
    </row>
    <row r="48" spans="1:6" ht="15">
      <c r="A48" s="88"/>
      <c r="B48" s="121"/>
      <c r="C48" s="121"/>
      <c r="D48" s="181"/>
      <c r="E48" s="121"/>
      <c r="F48" s="171"/>
    </row>
    <row r="49" spans="1:6" ht="15">
      <c r="A49" s="88"/>
      <c r="B49" s="121"/>
      <c r="C49" s="121"/>
      <c r="D49" s="181"/>
      <c r="E49" s="121"/>
      <c r="F49" s="171"/>
    </row>
    <row r="50" spans="1:6" ht="15">
      <c r="A50" s="88"/>
      <c r="B50" s="121"/>
      <c r="C50" s="121"/>
      <c r="D50" s="181"/>
      <c r="E50" s="121"/>
      <c r="F50" s="171"/>
    </row>
    <row r="51" spans="1:6" ht="15">
      <c r="A51" s="88"/>
      <c r="B51" s="121"/>
      <c r="C51" s="121"/>
      <c r="D51" s="181"/>
      <c r="E51" s="121"/>
      <c r="F51" s="171"/>
    </row>
    <row r="52" spans="1:6" ht="15">
      <c r="A52" s="88"/>
      <c r="B52" s="121"/>
      <c r="C52" s="121"/>
      <c r="D52" s="181"/>
      <c r="E52" s="121"/>
      <c r="F52" s="171"/>
    </row>
    <row r="53" spans="1:6" ht="15">
      <c r="A53" s="88"/>
      <c r="B53" s="121"/>
      <c r="C53" s="121"/>
      <c r="D53" s="181"/>
      <c r="E53" s="121"/>
      <c r="F53" s="171"/>
    </row>
    <row r="54" spans="1:6" ht="15">
      <c r="A54" s="88"/>
      <c r="B54" s="121"/>
      <c r="C54" s="121"/>
      <c r="D54" s="181"/>
      <c r="E54" s="121"/>
      <c r="F54" s="171"/>
    </row>
    <row r="55" spans="1:6" ht="15">
      <c r="A55" s="88"/>
      <c r="B55" s="121"/>
      <c r="C55" s="121"/>
      <c r="D55" s="181"/>
      <c r="E55" s="121"/>
      <c r="F55" s="171"/>
    </row>
    <row r="56" spans="1:6" ht="15">
      <c r="A56" s="88"/>
      <c r="B56" s="121"/>
      <c r="C56" s="121"/>
      <c r="D56" s="181"/>
      <c r="E56" s="121"/>
      <c r="F56" s="171"/>
    </row>
  </sheetData>
  <sheetProtection/>
  <printOptions/>
  <pageMargins left="0.14" right="0.14" top="0.23" bottom="0.61" header="0.31" footer="0.1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9">
      <selection activeCell="A25" sqref="A25"/>
    </sheetView>
  </sheetViews>
  <sheetFormatPr defaultColWidth="9.125" defaultRowHeight="12.75"/>
  <cols>
    <col min="1" max="1" width="6.125" style="21" customWidth="1"/>
    <col min="2" max="2" width="3.625" style="14" customWidth="1"/>
    <col min="3" max="3" width="24.125" style="14" bestFit="1" customWidth="1"/>
    <col min="4" max="4" width="6.50390625" style="68" bestFit="1" customWidth="1"/>
    <col min="5" max="5" width="17.625" style="14" customWidth="1"/>
    <col min="6" max="6" width="8.50390625" style="14" customWidth="1"/>
    <col min="7" max="7" width="7.125" style="65" bestFit="1" customWidth="1"/>
    <col min="8" max="8" width="7.125" style="65" customWidth="1"/>
    <col min="9" max="9" width="6.375" style="66" customWidth="1"/>
    <col min="10" max="16384" width="9.125" style="10" customWidth="1"/>
  </cols>
  <sheetData>
    <row r="1" spans="2:18" ht="15">
      <c r="B1" s="155" t="s">
        <v>109</v>
      </c>
      <c r="C1" s="82"/>
      <c r="D1" s="157"/>
      <c r="E1" s="157"/>
      <c r="F1" s="168"/>
      <c r="G1" s="14"/>
      <c r="H1" s="14"/>
      <c r="I1" s="65"/>
      <c r="J1" s="65"/>
      <c r="K1" s="14"/>
      <c r="L1" s="14"/>
      <c r="M1" s="65"/>
      <c r="N1" s="65"/>
      <c r="O1" s="29"/>
      <c r="P1" s="20"/>
      <c r="Q1" s="67"/>
      <c r="R1" s="66"/>
    </row>
    <row r="2" spans="2:18" ht="15">
      <c r="B2" s="155" t="s">
        <v>108</v>
      </c>
      <c r="C2" s="83"/>
      <c r="D2" s="175"/>
      <c r="E2" s="161"/>
      <c r="F2" s="168"/>
      <c r="G2" s="14"/>
      <c r="H2" s="14"/>
      <c r="I2" s="65"/>
      <c r="J2" s="65"/>
      <c r="K2" s="14"/>
      <c r="L2" s="14"/>
      <c r="M2" s="65"/>
      <c r="N2" s="65"/>
      <c r="O2" s="29"/>
      <c r="P2" s="20"/>
      <c r="Q2" s="67"/>
      <c r="R2" s="66"/>
    </row>
    <row r="3" spans="2:18" ht="15">
      <c r="B3" s="155"/>
      <c r="C3" s="83"/>
      <c r="D3" s="175"/>
      <c r="E3" s="161"/>
      <c r="F3" s="168"/>
      <c r="G3" s="14"/>
      <c r="H3" s="14"/>
      <c r="I3" s="65"/>
      <c r="J3" s="65"/>
      <c r="K3" s="14"/>
      <c r="L3" s="14"/>
      <c r="M3" s="65"/>
      <c r="N3" s="65"/>
      <c r="O3" s="29"/>
      <c r="P3" s="20"/>
      <c r="Q3" s="67"/>
      <c r="R3" s="66"/>
    </row>
    <row r="4" spans="2:18" ht="15">
      <c r="B4" s="155" t="s">
        <v>147</v>
      </c>
      <c r="C4" s="83"/>
      <c r="D4" s="175"/>
      <c r="E4" s="161"/>
      <c r="F4" s="155" t="s">
        <v>148</v>
      </c>
      <c r="G4" s="14"/>
      <c r="H4" s="14"/>
      <c r="I4" s="65"/>
      <c r="J4" s="65"/>
      <c r="K4" s="14"/>
      <c r="L4" s="14"/>
      <c r="M4" s="65"/>
      <c r="N4" s="65"/>
      <c r="O4" s="29"/>
      <c r="P4" s="20"/>
      <c r="Q4" s="67"/>
      <c r="R4" s="66"/>
    </row>
    <row r="5" spans="2:18" ht="15">
      <c r="B5" s="155"/>
      <c r="C5" s="82"/>
      <c r="D5" s="157"/>
      <c r="E5" s="162"/>
      <c r="F5" s="168"/>
      <c r="G5" s="14"/>
      <c r="H5" s="14"/>
      <c r="I5" s="65"/>
      <c r="J5" s="65"/>
      <c r="K5" s="14"/>
      <c r="L5" s="14"/>
      <c r="M5" s="65"/>
      <c r="N5" s="65"/>
      <c r="O5" s="29"/>
      <c r="P5" s="20"/>
      <c r="Q5" s="67"/>
      <c r="R5" s="66"/>
    </row>
    <row r="6" spans="2:18" ht="15">
      <c r="B6" s="155" t="s">
        <v>22</v>
      </c>
      <c r="C6" s="83"/>
      <c r="D6" s="162"/>
      <c r="E6" s="161" t="s">
        <v>69</v>
      </c>
      <c r="F6" s="168"/>
      <c r="G6" s="14"/>
      <c r="H6" s="14"/>
      <c r="I6" s="65"/>
      <c r="J6" s="65"/>
      <c r="K6" s="14"/>
      <c r="L6" s="14"/>
      <c r="M6" s="65"/>
      <c r="N6" s="65"/>
      <c r="O6" s="29"/>
      <c r="P6" s="20"/>
      <c r="Q6" s="67"/>
      <c r="R6" s="66"/>
    </row>
    <row r="7" spans="2:18" ht="15">
      <c r="B7" s="155"/>
      <c r="C7" s="82"/>
      <c r="D7" s="157"/>
      <c r="E7" s="157"/>
      <c r="F7" s="168"/>
      <c r="G7" s="14"/>
      <c r="H7" s="14"/>
      <c r="I7" s="65"/>
      <c r="J7" s="65"/>
      <c r="K7" s="14"/>
      <c r="L7" s="14"/>
      <c r="M7" s="65"/>
      <c r="N7" s="65"/>
      <c r="O7" s="29"/>
      <c r="P7" s="20"/>
      <c r="Q7" s="67"/>
      <c r="R7" s="66"/>
    </row>
    <row r="8" spans="2:18" ht="15">
      <c r="B8" s="155" t="s">
        <v>122</v>
      </c>
      <c r="C8" s="82"/>
      <c r="D8" s="176"/>
      <c r="E8" s="159"/>
      <c r="F8" s="168"/>
      <c r="G8" s="14"/>
      <c r="H8" s="14"/>
      <c r="I8" s="65"/>
      <c r="J8" s="65"/>
      <c r="K8" s="14"/>
      <c r="L8" s="14"/>
      <c r="M8" s="65"/>
      <c r="N8" s="65"/>
      <c r="O8" s="29"/>
      <c r="P8" s="20"/>
      <c r="Q8" s="67"/>
      <c r="R8" s="66"/>
    </row>
    <row r="9" spans="2:18" ht="15">
      <c r="B9" s="82"/>
      <c r="C9" s="155"/>
      <c r="D9" s="176"/>
      <c r="E9" s="159"/>
      <c r="F9" s="168"/>
      <c r="G9" s="14"/>
      <c r="H9" s="14"/>
      <c r="I9" s="65"/>
      <c r="J9" s="65"/>
      <c r="K9" s="14"/>
      <c r="L9" s="14"/>
      <c r="M9" s="65"/>
      <c r="N9" s="65"/>
      <c r="O9" s="29"/>
      <c r="P9" s="20"/>
      <c r="Q9" s="67"/>
      <c r="R9" s="66"/>
    </row>
    <row r="10" spans="2:18" ht="15">
      <c r="B10" s="82"/>
      <c r="C10" s="164" t="s">
        <v>110</v>
      </c>
      <c r="D10" s="177"/>
      <c r="E10" s="223" t="s">
        <v>111</v>
      </c>
      <c r="F10" s="168"/>
      <c r="G10" s="14"/>
      <c r="H10" s="14"/>
      <c r="I10" s="65"/>
      <c r="J10" s="65"/>
      <c r="K10" s="14"/>
      <c r="L10" s="14"/>
      <c r="M10" s="65"/>
      <c r="N10" s="65"/>
      <c r="O10" s="29"/>
      <c r="P10" s="20"/>
      <c r="Q10" s="67"/>
      <c r="R10" s="66"/>
    </row>
    <row r="11" spans="2:18" ht="15">
      <c r="B11" s="82"/>
      <c r="C11" s="164" t="s">
        <v>63</v>
      </c>
      <c r="D11" s="177"/>
      <c r="E11" s="223" t="s">
        <v>64</v>
      </c>
      <c r="F11" s="168"/>
      <c r="G11" s="14"/>
      <c r="H11" s="14"/>
      <c r="I11" s="65"/>
      <c r="J11" s="65"/>
      <c r="K11" s="14"/>
      <c r="L11" s="14"/>
      <c r="M11" s="65"/>
      <c r="N11" s="65"/>
      <c r="O11" s="29"/>
      <c r="P11" s="20"/>
      <c r="Q11" s="67"/>
      <c r="R11" s="66"/>
    </row>
    <row r="13" spans="1:9" s="17" customFormat="1" ht="9.75">
      <c r="A13" s="31" t="s">
        <v>138</v>
      </c>
      <c r="B13" s="17" t="s">
        <v>32</v>
      </c>
      <c r="D13" s="26" t="s">
        <v>15</v>
      </c>
      <c r="E13" s="17" t="s">
        <v>33</v>
      </c>
      <c r="F13" s="17" t="s">
        <v>34</v>
      </c>
      <c r="G13" s="70" t="s">
        <v>36</v>
      </c>
      <c r="H13" s="70" t="s">
        <v>46</v>
      </c>
      <c r="I13" s="75" t="s">
        <v>21</v>
      </c>
    </row>
    <row r="14" spans="1:9" s="17" customFormat="1" ht="15">
      <c r="A14" s="31">
        <v>1</v>
      </c>
      <c r="B14" s="206">
        <v>11</v>
      </c>
      <c r="C14" s="207" t="s">
        <v>80</v>
      </c>
      <c r="D14" s="208">
        <v>1999</v>
      </c>
      <c r="E14" s="207" t="s">
        <v>119</v>
      </c>
      <c r="F14" s="17">
        <v>70.072</v>
      </c>
      <c r="G14" s="18">
        <v>85.525</v>
      </c>
      <c r="H14" s="18"/>
      <c r="I14" s="126">
        <f aca="true" t="shared" si="0" ref="I14:I23">(F14+G14)/2</f>
        <v>77.7985</v>
      </c>
    </row>
    <row r="15" spans="1:9" s="17" customFormat="1" ht="15">
      <c r="A15" s="31">
        <f>A14+1</f>
        <v>2</v>
      </c>
      <c r="B15" s="206">
        <v>14</v>
      </c>
      <c r="C15" s="207" t="s">
        <v>77</v>
      </c>
      <c r="D15" s="208">
        <v>2000</v>
      </c>
      <c r="E15" s="207" t="s">
        <v>119</v>
      </c>
      <c r="F15" s="17">
        <v>68.4554</v>
      </c>
      <c r="G15" s="18">
        <v>83.413</v>
      </c>
      <c r="H15" s="18"/>
      <c r="I15" s="126">
        <f t="shared" si="0"/>
        <v>75.9342</v>
      </c>
    </row>
    <row r="16" spans="1:9" s="17" customFormat="1" ht="15">
      <c r="A16" s="31">
        <f aca="true" t="shared" si="1" ref="A16:A27">A15+1</f>
        <v>3</v>
      </c>
      <c r="B16" s="206">
        <v>13</v>
      </c>
      <c r="C16" s="207" t="s">
        <v>78</v>
      </c>
      <c r="D16" s="208">
        <v>2000</v>
      </c>
      <c r="E16" s="207" t="s">
        <v>119</v>
      </c>
      <c r="F16" s="17">
        <v>67.0089</v>
      </c>
      <c r="G16" s="18">
        <v>84.288</v>
      </c>
      <c r="H16" s="18"/>
      <c r="I16" s="126">
        <f t="shared" si="0"/>
        <v>75.64845</v>
      </c>
    </row>
    <row r="17" spans="1:9" s="17" customFormat="1" ht="15">
      <c r="A17" s="31">
        <f t="shared" si="1"/>
        <v>4</v>
      </c>
      <c r="B17" s="206">
        <v>10</v>
      </c>
      <c r="C17" s="207" t="s">
        <v>116</v>
      </c>
      <c r="D17" s="208">
        <v>1998</v>
      </c>
      <c r="E17" s="207" t="s">
        <v>119</v>
      </c>
      <c r="F17" s="17">
        <v>64.869</v>
      </c>
      <c r="G17" s="18">
        <v>82.813</v>
      </c>
      <c r="H17" s="18"/>
      <c r="I17" s="126">
        <f t="shared" si="0"/>
        <v>73.84100000000001</v>
      </c>
    </row>
    <row r="18" spans="1:9" s="17" customFormat="1" ht="15">
      <c r="A18" s="31">
        <f t="shared" si="1"/>
        <v>5</v>
      </c>
      <c r="B18" s="206">
        <v>9</v>
      </c>
      <c r="C18" s="207" t="s">
        <v>79</v>
      </c>
      <c r="D18" s="208">
        <v>1999</v>
      </c>
      <c r="E18" s="207" t="s">
        <v>119</v>
      </c>
      <c r="F18" s="17">
        <v>63.4911</v>
      </c>
      <c r="G18" s="18">
        <v>81.088</v>
      </c>
      <c r="H18" s="18"/>
      <c r="I18" s="126">
        <f t="shared" si="0"/>
        <v>72.28954999999999</v>
      </c>
    </row>
    <row r="19" spans="1:9" s="17" customFormat="1" ht="15">
      <c r="A19" s="31">
        <f>A25+1</f>
        <v>7</v>
      </c>
      <c r="B19" s="206">
        <v>4</v>
      </c>
      <c r="C19" s="207" t="s">
        <v>97</v>
      </c>
      <c r="D19" s="208">
        <v>2000</v>
      </c>
      <c r="E19" s="207" t="s">
        <v>118</v>
      </c>
      <c r="F19" s="17">
        <v>60.25</v>
      </c>
      <c r="G19" s="18">
        <v>74.55</v>
      </c>
      <c r="H19" s="18"/>
      <c r="I19" s="126">
        <f t="shared" si="0"/>
        <v>67.4</v>
      </c>
    </row>
    <row r="20" spans="1:9" s="17" customFormat="1" ht="15">
      <c r="A20" s="31">
        <f t="shared" si="1"/>
        <v>8</v>
      </c>
      <c r="B20" s="206">
        <v>1</v>
      </c>
      <c r="C20" s="207" t="s">
        <v>85</v>
      </c>
      <c r="D20" s="208">
        <v>2000</v>
      </c>
      <c r="E20" s="207" t="s">
        <v>118</v>
      </c>
      <c r="F20" s="17">
        <v>60.2589</v>
      </c>
      <c r="G20" s="18">
        <v>72.925</v>
      </c>
      <c r="H20" s="18"/>
      <c r="I20" s="126">
        <f t="shared" si="0"/>
        <v>66.59195</v>
      </c>
    </row>
    <row r="21" spans="1:9" s="17" customFormat="1" ht="15">
      <c r="A21" s="31">
        <f t="shared" si="1"/>
        <v>9</v>
      </c>
      <c r="B21" s="206">
        <v>3</v>
      </c>
      <c r="C21" s="207" t="s">
        <v>89</v>
      </c>
      <c r="D21" s="208">
        <v>2000</v>
      </c>
      <c r="E21" s="207" t="s">
        <v>87</v>
      </c>
      <c r="F21" s="17">
        <v>58.5744</v>
      </c>
      <c r="G21" s="18">
        <v>74.55</v>
      </c>
      <c r="H21" s="18"/>
      <c r="I21" s="126">
        <f t="shared" si="0"/>
        <v>66.56219999999999</v>
      </c>
    </row>
    <row r="22" spans="1:9" s="17" customFormat="1" ht="15">
      <c r="A22" s="31">
        <f t="shared" si="1"/>
        <v>10</v>
      </c>
      <c r="B22" s="206">
        <v>5</v>
      </c>
      <c r="C22" s="207" t="s">
        <v>91</v>
      </c>
      <c r="D22" s="208">
        <v>1999</v>
      </c>
      <c r="E22" s="207" t="s">
        <v>87</v>
      </c>
      <c r="F22" s="17">
        <v>55.7054</v>
      </c>
      <c r="G22" s="18">
        <v>75.488</v>
      </c>
      <c r="H22" s="18"/>
      <c r="I22" s="126">
        <f t="shared" si="0"/>
        <v>65.5967</v>
      </c>
    </row>
    <row r="23" spans="1:9" s="17" customFormat="1" ht="15">
      <c r="A23" s="31">
        <f t="shared" si="1"/>
        <v>11</v>
      </c>
      <c r="B23" s="206">
        <v>6</v>
      </c>
      <c r="C23" s="207" t="s">
        <v>106</v>
      </c>
      <c r="D23" s="208">
        <v>2000</v>
      </c>
      <c r="E23" s="207" t="s">
        <v>118</v>
      </c>
      <c r="F23" s="17">
        <v>54.4851</v>
      </c>
      <c r="G23" s="18">
        <v>75.488</v>
      </c>
      <c r="H23" s="18"/>
      <c r="I23" s="126">
        <f t="shared" si="0"/>
        <v>64.98655</v>
      </c>
    </row>
    <row r="24" spans="1:9" s="17" customFormat="1" ht="15">
      <c r="A24" s="31">
        <f t="shared" si="1"/>
        <v>12</v>
      </c>
      <c r="C24" s="207" t="s">
        <v>90</v>
      </c>
      <c r="D24" s="208">
        <v>1999</v>
      </c>
      <c r="E24" s="207" t="s">
        <v>87</v>
      </c>
      <c r="F24" s="17">
        <v>56.6577</v>
      </c>
      <c r="G24" s="18">
        <f>74.075</f>
        <v>74.075</v>
      </c>
      <c r="H24" s="18">
        <v>-1</v>
      </c>
      <c r="I24" s="126">
        <f>(F24+G24+H24)/2</f>
        <v>64.86635</v>
      </c>
    </row>
    <row r="25" spans="1:9" s="17" customFormat="1" ht="15">
      <c r="A25" s="31">
        <f>A18+1</f>
        <v>6</v>
      </c>
      <c r="B25" s="206">
        <v>8</v>
      </c>
      <c r="C25" s="207" t="s">
        <v>76</v>
      </c>
      <c r="D25" s="208">
        <v>1999</v>
      </c>
      <c r="E25" s="207" t="s">
        <v>118</v>
      </c>
      <c r="F25" s="17">
        <v>61.625</v>
      </c>
      <c r="G25" s="18">
        <v>79.663</v>
      </c>
      <c r="H25" s="18"/>
      <c r="I25" s="126">
        <f>(F25+G25)/2</f>
        <v>70.644</v>
      </c>
    </row>
    <row r="26" spans="1:9" s="17" customFormat="1" ht="15">
      <c r="A26" s="31">
        <f>A24+1</f>
        <v>13</v>
      </c>
      <c r="B26" s="206">
        <v>2</v>
      </c>
      <c r="C26" s="207" t="s">
        <v>95</v>
      </c>
      <c r="D26" s="208">
        <v>1999</v>
      </c>
      <c r="E26" s="207" t="s">
        <v>118</v>
      </c>
      <c r="F26" s="17">
        <v>52.6905</v>
      </c>
      <c r="G26" s="18">
        <v>71.175</v>
      </c>
      <c r="H26" s="18"/>
      <c r="I26" s="126">
        <f>(F26+G26)/2</f>
        <v>61.93275</v>
      </c>
    </row>
    <row r="27" spans="1:9" s="17" customFormat="1" ht="15">
      <c r="A27" s="31">
        <f t="shared" si="1"/>
        <v>14</v>
      </c>
      <c r="B27" s="206">
        <v>12</v>
      </c>
      <c r="C27" s="207" t="s">
        <v>88</v>
      </c>
      <c r="D27" s="208">
        <v>2000</v>
      </c>
      <c r="E27" s="207" t="s">
        <v>87</v>
      </c>
      <c r="F27" s="17">
        <v>61.7946</v>
      </c>
      <c r="G27" s="18" t="s">
        <v>139</v>
      </c>
      <c r="H27" s="18"/>
      <c r="I27" s="75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Ноутбук</dc:creator>
  <cp:keywords/>
  <dc:description/>
  <cp:lastModifiedBy>1</cp:lastModifiedBy>
  <cp:lastPrinted>2013-04-29T23:19:23Z</cp:lastPrinted>
  <dcterms:created xsi:type="dcterms:W3CDTF">2011-04-14T05:15:59Z</dcterms:created>
  <dcterms:modified xsi:type="dcterms:W3CDTF">2013-04-29T23:20:40Z</dcterms:modified>
  <cp:category/>
  <cp:version/>
  <cp:contentType/>
  <cp:contentStatus/>
</cp:coreProperties>
</file>